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autoCompressPictures="0"/>
  <mc:AlternateContent xmlns:mc="http://schemas.openxmlformats.org/markup-compatibility/2006">
    <mc:Choice Requires="x15">
      <x15ac:absPath xmlns:x15ac="http://schemas.microsoft.com/office/spreadsheetml/2010/11/ac" url="C:\Users\Usuario\Dropbox\Dirección MUPGS\Horarios\Horarios 2024 2025\"/>
    </mc:Choice>
  </mc:AlternateContent>
  <bookViews>
    <workbookView xWindow="15" yWindow="660" windowWidth="22575" windowHeight="14805" tabRatio="788"/>
  </bookViews>
  <sheets>
    <sheet name="Calendario" sheetId="14" r:id="rId1"/>
  </sheets>
  <definedNames>
    <definedName name="_xlnm.Print_Area" localSheetId="0">Calendario!$B$1:$I$168</definedName>
    <definedName name="Calendario10Año">Calendario!$B$127</definedName>
    <definedName name="Calendario10Mes">Calendario!$C$127</definedName>
    <definedName name="Calendario10MesOpción">MATCH(Calendario10Mes,Meses,0)</definedName>
    <definedName name="Calendario11Año">Calendario!$B$141</definedName>
    <definedName name="Calendario11Mes">Calendario!$C$141</definedName>
    <definedName name="Calendario11MesOpción">MATCH(Calendario11Mes,Meses,0)</definedName>
    <definedName name="Calendario12Año">Calendario!$B$155</definedName>
    <definedName name="Calendario12Mes">Calendario!$C$155</definedName>
    <definedName name="Calendario12MesOpción">MATCH(Calendario12Mes,Meses,0)</definedName>
    <definedName name="Calendario1Año">Calendario!$B$1</definedName>
    <definedName name="Calendario1Mes">Calendario!$C$1</definedName>
    <definedName name="Calendario1MesOpción">MATCH(Calendario1Mes,Meses,0)</definedName>
    <definedName name="Calendario2Año">Calendario!$B$15</definedName>
    <definedName name="Calendario2Mes">Calendario!$C$15</definedName>
    <definedName name="Calendario2MesOpción">MATCH(Calendario2Mes,Meses,0)</definedName>
    <definedName name="Calendario3Año">Calendario!$B$29</definedName>
    <definedName name="Calendario3Mes">Calendario!$C$29</definedName>
    <definedName name="Calendario3MesOpción">MATCH(Calendario3Mes,Meses,0)</definedName>
    <definedName name="Calendario4Año">Calendario!$B$43</definedName>
    <definedName name="Calendario4Mes">Calendario!$C$43</definedName>
    <definedName name="Calendario4MesOpción">MATCH(Calendario4Mes,Meses,0)</definedName>
    <definedName name="Calendario5Año">Calendario!$B$57</definedName>
    <definedName name="Calendario5Mes">Calendario!$C$57</definedName>
    <definedName name="Calendario5MesOpción">MATCH(Calendario5Mes,Meses,0)</definedName>
    <definedName name="Calendario6Año">Calendario!$B$71</definedName>
    <definedName name="Calendario6Mes">Calendario!$C$71</definedName>
    <definedName name="Calendario6MesOpción">MATCH(Calendario6Mes,Meses,0)</definedName>
    <definedName name="Calendario7Año">Calendario!$B$85</definedName>
    <definedName name="Calendario7Mes">Calendario!$C$85</definedName>
    <definedName name="Calendario7MesOpción">MATCH(Calendario7Mes,Meses,0)</definedName>
    <definedName name="Calendario8Año">Calendario!$B$99</definedName>
    <definedName name="Calendario8Mes">Calendario!$C$99</definedName>
    <definedName name="Calendario8MesOpción">MATCH(Calendario8Mes,Meses,0)</definedName>
    <definedName name="Calendario9Año">Calendario!$B$113</definedName>
    <definedName name="Calendario9Mes">Calendario!$C$113</definedName>
    <definedName name="Calendario9MesOpción">MATCH(Calendario9Mes,Meses,0)</definedName>
    <definedName name="DíaDeLaSemanaOpción">MATCH(InicioDeSemana,DíasDeLaSemana,0)+10</definedName>
    <definedName name="Días">{0,1,2,3,4,5,6}</definedName>
    <definedName name="DíasDeLaSemana">{"LUNES","MARTES","MIÉRCOLES","JUEVES","VIERNES","SÁBADO","DOMINGO"}</definedName>
    <definedName name="InicioDeSemana">Calendario!$B$2</definedName>
    <definedName name="Meses">{"Enero","Febrero","Marzo","Abril","Mayo","Junio","Julio","Agosto","Septiembre","Octubre","Noviembre","Diciembre"}</definedName>
    <definedName name="ValorDeInicioDeSemana">IF(InicioDeSemana="LUNES",2,1)</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A66" i="14" l="1"/>
  <c r="C15" i="14" l="1"/>
  <c r="B15" i="14"/>
  <c r="B13" i="14" a="1"/>
  <c r="B11" i="14" a="1"/>
  <c r="B9" i="14" a="1"/>
  <c r="B7" i="14" a="1"/>
  <c r="B5" i="14" a="1"/>
  <c r="B3" i="14" a="1"/>
  <c r="C29" i="14" l="1"/>
  <c r="B29" i="14"/>
  <c r="B27" i="14" a="1"/>
  <c r="B25" i="14" a="1"/>
  <c r="B23" i="14" a="1"/>
  <c r="B21" i="14" a="1"/>
  <c r="B19" i="14" a="1"/>
  <c r="B17" i="14" a="1"/>
  <c r="H3" i="14"/>
  <c r="H2" i="14" s="1"/>
  <c r="G3" i="14"/>
  <c r="G2" i="14" s="1"/>
  <c r="F3" i="14"/>
  <c r="F2" i="14" s="1"/>
  <c r="E3" i="14"/>
  <c r="E2" i="14" s="1"/>
  <c r="D3" i="14"/>
  <c r="D2" i="14" s="1"/>
  <c r="C3" i="14"/>
  <c r="C2" i="14" s="1"/>
  <c r="B3" i="14"/>
  <c r="H5" i="14"/>
  <c r="G5" i="14"/>
  <c r="F5" i="14"/>
  <c r="E5" i="14"/>
  <c r="D5" i="14"/>
  <c r="C5" i="14"/>
  <c r="B5" i="14"/>
  <c r="H7" i="14"/>
  <c r="G7" i="14"/>
  <c r="F7" i="14"/>
  <c r="E7" i="14"/>
  <c r="D7" i="14"/>
  <c r="C7" i="14"/>
  <c r="B7" i="14"/>
  <c r="H9" i="14"/>
  <c r="G9" i="14"/>
  <c r="F9" i="14"/>
  <c r="E9" i="14"/>
  <c r="D9" i="14"/>
  <c r="C9" i="14"/>
  <c r="B9" i="14"/>
  <c r="H11" i="14"/>
  <c r="G11" i="14"/>
  <c r="F11" i="14"/>
  <c r="E11" i="14"/>
  <c r="D11" i="14"/>
  <c r="C11" i="14"/>
  <c r="B11" i="14"/>
  <c r="C13" i="14"/>
  <c r="B13" i="14"/>
  <c r="C43" i="14" l="1"/>
  <c r="B43" i="14"/>
  <c r="B41" i="14" a="1"/>
  <c r="B39" i="14" a="1"/>
  <c r="B37" i="14" a="1"/>
  <c r="B35" i="14" a="1"/>
  <c r="B33" i="14" a="1"/>
  <c r="B31" i="14" a="1"/>
  <c r="H17" i="14"/>
  <c r="H16" i="14" s="1"/>
  <c r="G17" i="14"/>
  <c r="G16" i="14" s="1"/>
  <c r="F17" i="14"/>
  <c r="F16" i="14" s="1"/>
  <c r="E17" i="14"/>
  <c r="E16" i="14" s="1"/>
  <c r="D17" i="14"/>
  <c r="D16" i="14" s="1"/>
  <c r="C17" i="14"/>
  <c r="C16" i="14" s="1"/>
  <c r="B17" i="14"/>
  <c r="B16" i="14" s="1"/>
  <c r="H19" i="14"/>
  <c r="G19" i="14"/>
  <c r="F19" i="14"/>
  <c r="E19" i="14"/>
  <c r="D19" i="14"/>
  <c r="C19" i="14"/>
  <c r="B19" i="14"/>
  <c r="H21" i="14"/>
  <c r="G21" i="14"/>
  <c r="F21" i="14"/>
  <c r="E21" i="14"/>
  <c r="D21" i="14"/>
  <c r="C21" i="14"/>
  <c r="B21" i="14"/>
  <c r="H23" i="14"/>
  <c r="G23" i="14"/>
  <c r="F23" i="14"/>
  <c r="E23" i="14"/>
  <c r="D23" i="14"/>
  <c r="C23" i="14"/>
  <c r="B23" i="14"/>
  <c r="H25" i="14"/>
  <c r="G25" i="14"/>
  <c r="F25" i="14"/>
  <c r="E25" i="14"/>
  <c r="D25" i="14"/>
  <c r="C25" i="14"/>
  <c r="B25" i="14"/>
  <c r="C27" i="14"/>
  <c r="B27" i="14"/>
  <c r="C57" i="14" l="1"/>
  <c r="B57" i="14"/>
  <c r="B55" i="14" a="1"/>
  <c r="B53" i="14" a="1"/>
  <c r="B51" i="14" a="1"/>
  <c r="B49" i="14" a="1"/>
  <c r="B47" i="14" a="1"/>
  <c r="B45" i="14" a="1"/>
  <c r="H31" i="14"/>
  <c r="H30" i="14" s="1"/>
  <c r="G31" i="14"/>
  <c r="G30" i="14" s="1"/>
  <c r="F31" i="14"/>
  <c r="F30" i="14" s="1"/>
  <c r="E31" i="14"/>
  <c r="E30" i="14" s="1"/>
  <c r="D31" i="14"/>
  <c r="D30" i="14" s="1"/>
  <c r="C31" i="14"/>
  <c r="C30" i="14" s="1"/>
  <c r="B31" i="14"/>
  <c r="B30" i="14" s="1"/>
  <c r="H33" i="14"/>
  <c r="G33" i="14"/>
  <c r="F33" i="14"/>
  <c r="E33" i="14"/>
  <c r="D33" i="14"/>
  <c r="C33" i="14"/>
  <c r="B33" i="14"/>
  <c r="H35" i="14"/>
  <c r="G35" i="14"/>
  <c r="F35" i="14"/>
  <c r="E35" i="14"/>
  <c r="D35" i="14"/>
  <c r="C35" i="14"/>
  <c r="B35" i="14"/>
  <c r="H37" i="14"/>
  <c r="G37" i="14"/>
  <c r="F37" i="14"/>
  <c r="E37" i="14"/>
  <c r="D37" i="14"/>
  <c r="C37" i="14"/>
  <c r="B37" i="14"/>
  <c r="H39" i="14"/>
  <c r="G39" i="14"/>
  <c r="F39" i="14"/>
  <c r="E39" i="14"/>
  <c r="D39" i="14"/>
  <c r="C39" i="14"/>
  <c r="B39" i="14"/>
  <c r="C41" i="14"/>
  <c r="B41" i="14"/>
  <c r="C71" i="14" l="1"/>
  <c r="B71" i="14"/>
  <c r="B69" i="14" a="1"/>
  <c r="B67" i="14" a="1"/>
  <c r="B65" i="14" a="1"/>
  <c r="B63" i="14" a="1"/>
  <c r="B61" i="14" a="1"/>
  <c r="B59" i="14" a="1"/>
  <c r="H45" i="14"/>
  <c r="H44" i="14" s="1"/>
  <c r="G45" i="14"/>
  <c r="G44" i="14" s="1"/>
  <c r="F45" i="14"/>
  <c r="F44" i="14" s="1"/>
  <c r="E45" i="14"/>
  <c r="E44" i="14" s="1"/>
  <c r="D45" i="14"/>
  <c r="D44" i="14" s="1"/>
  <c r="C45" i="14"/>
  <c r="C44" i="14" s="1"/>
  <c r="B45" i="14"/>
  <c r="B44" i="14" s="1"/>
  <c r="H47" i="14"/>
  <c r="G47" i="14"/>
  <c r="F47" i="14"/>
  <c r="E47" i="14"/>
  <c r="D47" i="14"/>
  <c r="C47" i="14"/>
  <c r="B47" i="14"/>
  <c r="H49" i="14"/>
  <c r="G49" i="14"/>
  <c r="F49" i="14"/>
  <c r="E49" i="14"/>
  <c r="D49" i="14"/>
  <c r="C49" i="14"/>
  <c r="B49" i="14"/>
  <c r="H51" i="14"/>
  <c r="G51" i="14"/>
  <c r="F51" i="14"/>
  <c r="E51" i="14"/>
  <c r="D51" i="14"/>
  <c r="C51" i="14"/>
  <c r="B51" i="14"/>
  <c r="H53" i="14"/>
  <c r="G53" i="14"/>
  <c r="F53" i="14"/>
  <c r="E53" i="14"/>
  <c r="D53" i="14"/>
  <c r="C53" i="14"/>
  <c r="B53" i="14"/>
  <c r="C55" i="14"/>
  <c r="B55" i="14"/>
  <c r="C85" i="14" l="1"/>
  <c r="B85" i="14"/>
  <c r="B83" i="14" a="1"/>
  <c r="B81" i="14" a="1"/>
  <c r="B79" i="14" a="1"/>
  <c r="B77" i="14" a="1"/>
  <c r="B75" i="14" a="1"/>
  <c r="B73" i="14" a="1"/>
  <c r="H59" i="14"/>
  <c r="H58" i="14" s="1"/>
  <c r="G59" i="14"/>
  <c r="G58" i="14" s="1"/>
  <c r="F59" i="14"/>
  <c r="F58" i="14" s="1"/>
  <c r="E59" i="14"/>
  <c r="E58" i="14" s="1"/>
  <c r="D59" i="14"/>
  <c r="D58" i="14" s="1"/>
  <c r="C59" i="14"/>
  <c r="C58" i="14" s="1"/>
  <c r="B59" i="14"/>
  <c r="B58" i="14" s="1"/>
  <c r="H61" i="14"/>
  <c r="G61" i="14"/>
  <c r="F61" i="14"/>
  <c r="E61" i="14"/>
  <c r="D61" i="14"/>
  <c r="C61" i="14"/>
  <c r="B61" i="14"/>
  <c r="H63" i="14"/>
  <c r="G63" i="14"/>
  <c r="F63" i="14"/>
  <c r="E63" i="14"/>
  <c r="D63" i="14"/>
  <c r="C63" i="14"/>
  <c r="B63" i="14"/>
  <c r="H65" i="14"/>
  <c r="G65" i="14"/>
  <c r="F65" i="14"/>
  <c r="E65" i="14"/>
  <c r="D65" i="14"/>
  <c r="C65" i="14"/>
  <c r="B65" i="14"/>
  <c r="H67" i="14"/>
  <c r="G67" i="14"/>
  <c r="F67" i="14"/>
  <c r="E67" i="14"/>
  <c r="D67" i="14"/>
  <c r="C67" i="14"/>
  <c r="B67" i="14"/>
  <c r="C69" i="14"/>
  <c r="B69" i="14"/>
  <c r="C99" i="14" l="1"/>
  <c r="B99" i="14"/>
  <c r="B97" i="14" a="1"/>
  <c r="B95" i="14" a="1"/>
  <c r="B93" i="14" a="1"/>
  <c r="B91" i="14" a="1"/>
  <c r="B89" i="14" a="1"/>
  <c r="B87" i="14" a="1"/>
  <c r="H73" i="14"/>
  <c r="H72" i="14" s="1"/>
  <c r="G73" i="14"/>
  <c r="G72" i="14" s="1"/>
  <c r="F73" i="14"/>
  <c r="F72" i="14" s="1"/>
  <c r="E73" i="14"/>
  <c r="E72" i="14" s="1"/>
  <c r="D73" i="14"/>
  <c r="D72" i="14" s="1"/>
  <c r="C73" i="14"/>
  <c r="C72" i="14" s="1"/>
  <c r="B73" i="14"/>
  <c r="B72" i="14" s="1"/>
  <c r="H75" i="14"/>
  <c r="G75" i="14"/>
  <c r="F75" i="14"/>
  <c r="E75" i="14"/>
  <c r="D75" i="14"/>
  <c r="C75" i="14"/>
  <c r="B75" i="14"/>
  <c r="H77" i="14"/>
  <c r="G77" i="14"/>
  <c r="F77" i="14"/>
  <c r="E77" i="14"/>
  <c r="D77" i="14"/>
  <c r="C77" i="14"/>
  <c r="B77" i="14"/>
  <c r="H79" i="14"/>
  <c r="G79" i="14"/>
  <c r="F79" i="14"/>
  <c r="E79" i="14"/>
  <c r="D79" i="14"/>
  <c r="C79" i="14"/>
  <c r="B79" i="14"/>
  <c r="H81" i="14"/>
  <c r="G81" i="14"/>
  <c r="F81" i="14"/>
  <c r="E81" i="14"/>
  <c r="D81" i="14"/>
  <c r="C81" i="14"/>
  <c r="B81" i="14"/>
  <c r="C83" i="14"/>
  <c r="B83" i="14"/>
  <c r="C113" i="14" l="1"/>
  <c r="B113" i="14"/>
  <c r="B111" i="14" a="1"/>
  <c r="B109" i="14" a="1"/>
  <c r="B107" i="14" a="1"/>
  <c r="B105" i="14" a="1"/>
  <c r="B103" i="14" a="1"/>
  <c r="B101" i="14" a="1"/>
  <c r="H87" i="14"/>
  <c r="H86" i="14" s="1"/>
  <c r="G87" i="14"/>
  <c r="G86" i="14" s="1"/>
  <c r="F87" i="14"/>
  <c r="F86" i="14" s="1"/>
  <c r="E87" i="14"/>
  <c r="E86" i="14" s="1"/>
  <c r="D87" i="14"/>
  <c r="D86" i="14" s="1"/>
  <c r="C87" i="14"/>
  <c r="C86" i="14" s="1"/>
  <c r="B87" i="14"/>
  <c r="B86" i="14" s="1"/>
  <c r="H89" i="14"/>
  <c r="G89" i="14"/>
  <c r="F89" i="14"/>
  <c r="E89" i="14"/>
  <c r="D89" i="14"/>
  <c r="C89" i="14"/>
  <c r="B89" i="14"/>
  <c r="H91" i="14"/>
  <c r="G91" i="14"/>
  <c r="F91" i="14"/>
  <c r="E91" i="14"/>
  <c r="D91" i="14"/>
  <c r="C91" i="14"/>
  <c r="B91" i="14"/>
  <c r="H93" i="14"/>
  <c r="G93" i="14"/>
  <c r="F93" i="14"/>
  <c r="E93" i="14"/>
  <c r="D93" i="14"/>
  <c r="C93" i="14"/>
  <c r="B93" i="14"/>
  <c r="H95" i="14"/>
  <c r="G95" i="14"/>
  <c r="F95" i="14"/>
  <c r="E95" i="14"/>
  <c r="D95" i="14"/>
  <c r="C95" i="14"/>
  <c r="B95" i="14"/>
  <c r="C97" i="14"/>
  <c r="B97" i="14"/>
  <c r="C127" i="14" l="1"/>
  <c r="B127" i="14"/>
  <c r="B125" i="14" a="1"/>
  <c r="B123" i="14" a="1"/>
  <c r="B121" i="14" a="1"/>
  <c r="B119" i="14" a="1"/>
  <c r="B117" i="14" a="1"/>
  <c r="B115" i="14" a="1"/>
  <c r="H101" i="14"/>
  <c r="H100" i="14" s="1"/>
  <c r="G101" i="14"/>
  <c r="G100" i="14" s="1"/>
  <c r="F101" i="14"/>
  <c r="F100" i="14" s="1"/>
  <c r="E101" i="14"/>
  <c r="E100" i="14" s="1"/>
  <c r="D101" i="14"/>
  <c r="D100" i="14" s="1"/>
  <c r="C101" i="14"/>
  <c r="C100" i="14" s="1"/>
  <c r="B101" i="14"/>
  <c r="B100" i="14" s="1"/>
  <c r="H103" i="14"/>
  <c r="G103" i="14"/>
  <c r="F103" i="14"/>
  <c r="E103" i="14"/>
  <c r="D103" i="14"/>
  <c r="C103" i="14"/>
  <c r="B103" i="14"/>
  <c r="H105" i="14"/>
  <c r="G105" i="14"/>
  <c r="F105" i="14"/>
  <c r="E105" i="14"/>
  <c r="D105" i="14"/>
  <c r="C105" i="14"/>
  <c r="B105" i="14"/>
  <c r="H107" i="14"/>
  <c r="G107" i="14"/>
  <c r="F107" i="14"/>
  <c r="E107" i="14"/>
  <c r="D107" i="14"/>
  <c r="C107" i="14"/>
  <c r="B107" i="14"/>
  <c r="H109" i="14"/>
  <c r="G109" i="14"/>
  <c r="F109" i="14"/>
  <c r="E109" i="14"/>
  <c r="D109" i="14"/>
  <c r="C109" i="14"/>
  <c r="B109" i="14"/>
  <c r="C111" i="14"/>
  <c r="B111" i="14"/>
  <c r="C141" i="14" l="1"/>
  <c r="B141" i="14"/>
  <c r="B139" i="14" a="1"/>
  <c r="B137" i="14" a="1"/>
  <c r="B135" i="14" a="1"/>
  <c r="B133" i="14" a="1"/>
  <c r="B131" i="14" a="1"/>
  <c r="B129" i="14" a="1"/>
  <c r="H115" i="14"/>
  <c r="H114" i="14" s="1"/>
  <c r="G115" i="14"/>
  <c r="G114" i="14" s="1"/>
  <c r="F115" i="14"/>
  <c r="F114" i="14" s="1"/>
  <c r="E115" i="14"/>
  <c r="E114" i="14" s="1"/>
  <c r="D115" i="14"/>
  <c r="D114" i="14" s="1"/>
  <c r="C115" i="14"/>
  <c r="C114" i="14" s="1"/>
  <c r="B115" i="14"/>
  <c r="B114" i="14" s="1"/>
  <c r="H117" i="14"/>
  <c r="G117" i="14"/>
  <c r="F117" i="14"/>
  <c r="E117" i="14"/>
  <c r="D117" i="14"/>
  <c r="C117" i="14"/>
  <c r="B117" i="14"/>
  <c r="H119" i="14"/>
  <c r="G119" i="14"/>
  <c r="F119" i="14"/>
  <c r="E119" i="14"/>
  <c r="D119" i="14"/>
  <c r="C119" i="14"/>
  <c r="B119" i="14"/>
  <c r="H121" i="14"/>
  <c r="G121" i="14"/>
  <c r="F121" i="14"/>
  <c r="E121" i="14"/>
  <c r="D121" i="14"/>
  <c r="C121" i="14"/>
  <c r="B121" i="14"/>
  <c r="H123" i="14"/>
  <c r="G123" i="14"/>
  <c r="F123" i="14"/>
  <c r="E123" i="14"/>
  <c r="D123" i="14"/>
  <c r="C123" i="14"/>
  <c r="B123" i="14"/>
  <c r="C125" i="14"/>
  <c r="B125" i="14"/>
  <c r="C155" i="14" l="1"/>
  <c r="B155" i="14"/>
  <c r="B153" i="14" a="1"/>
  <c r="B151" i="14" a="1"/>
  <c r="B149" i="14" a="1"/>
  <c r="B147" i="14" a="1"/>
  <c r="B145" i="14" a="1"/>
  <c r="B143" i="14" a="1"/>
  <c r="H129" i="14"/>
  <c r="H128" i="14" s="1"/>
  <c r="G129" i="14"/>
  <c r="G128" i="14" s="1"/>
  <c r="F129" i="14"/>
  <c r="F128" i="14" s="1"/>
  <c r="E129" i="14"/>
  <c r="E128" i="14" s="1"/>
  <c r="D129" i="14"/>
  <c r="D128" i="14" s="1"/>
  <c r="C129" i="14"/>
  <c r="C128" i="14" s="1"/>
  <c r="B129" i="14"/>
  <c r="B128" i="14" s="1"/>
  <c r="H131" i="14"/>
  <c r="G131" i="14"/>
  <c r="F131" i="14"/>
  <c r="E131" i="14"/>
  <c r="D131" i="14"/>
  <c r="C131" i="14"/>
  <c r="B131" i="14"/>
  <c r="H133" i="14"/>
  <c r="G133" i="14"/>
  <c r="F133" i="14"/>
  <c r="E133" i="14"/>
  <c r="D133" i="14"/>
  <c r="C133" i="14"/>
  <c r="B133" i="14"/>
  <c r="H135" i="14"/>
  <c r="G135" i="14"/>
  <c r="F135" i="14"/>
  <c r="E135" i="14"/>
  <c r="D135" i="14"/>
  <c r="C135" i="14"/>
  <c r="B135" i="14"/>
  <c r="H137" i="14"/>
  <c r="G137" i="14"/>
  <c r="F137" i="14"/>
  <c r="E137" i="14"/>
  <c r="D137" i="14"/>
  <c r="C137" i="14"/>
  <c r="B137" i="14"/>
  <c r="C139" i="14"/>
  <c r="B139" i="14"/>
  <c r="B167" i="14" l="1" a="1"/>
  <c r="B165" i="14" a="1"/>
  <c r="B163" i="14" a="1"/>
  <c r="B161" i="14" a="1"/>
  <c r="B159" i="14" a="1"/>
  <c r="B157" i="14" a="1"/>
  <c r="H143" i="14"/>
  <c r="H142" i="14" s="1"/>
  <c r="G143" i="14"/>
  <c r="G142" i="14" s="1"/>
  <c r="F143" i="14"/>
  <c r="F142" i="14" s="1"/>
  <c r="E143" i="14"/>
  <c r="E142" i="14" s="1"/>
  <c r="D143" i="14"/>
  <c r="D142" i="14" s="1"/>
  <c r="C143" i="14"/>
  <c r="C142" i="14" s="1"/>
  <c r="B143" i="14"/>
  <c r="B142" i="14" s="1"/>
  <c r="H145" i="14"/>
  <c r="G145" i="14"/>
  <c r="F145" i="14"/>
  <c r="E145" i="14"/>
  <c r="D145" i="14"/>
  <c r="C145" i="14"/>
  <c r="B145" i="14"/>
  <c r="H147" i="14"/>
  <c r="G147" i="14"/>
  <c r="F147" i="14"/>
  <c r="E147" i="14"/>
  <c r="D147" i="14"/>
  <c r="C147" i="14"/>
  <c r="B147" i="14"/>
  <c r="H149" i="14"/>
  <c r="G149" i="14"/>
  <c r="F149" i="14"/>
  <c r="E149" i="14"/>
  <c r="D149" i="14"/>
  <c r="C149" i="14"/>
  <c r="B149" i="14"/>
  <c r="H151" i="14"/>
  <c r="G151" i="14"/>
  <c r="F151" i="14"/>
  <c r="E151" i="14"/>
  <c r="D151" i="14"/>
  <c r="C151" i="14"/>
  <c r="B151" i="14"/>
  <c r="C153" i="14"/>
  <c r="B153" i="14"/>
  <c r="H157" i="14" l="1"/>
  <c r="H156" i="14" s="1"/>
  <c r="G157" i="14"/>
  <c r="F157" i="14"/>
  <c r="E157" i="14"/>
  <c r="E156" i="14" s="1"/>
  <c r="D157" i="14"/>
  <c r="D156" i="14" s="1"/>
  <c r="C157" i="14"/>
  <c r="C156" i="14" s="1"/>
  <c r="B157" i="14"/>
  <c r="B156" i="14" s="1"/>
  <c r="H159" i="14"/>
  <c r="G159" i="14"/>
  <c r="F159" i="14"/>
  <c r="E159" i="14"/>
  <c r="D159" i="14"/>
  <c r="C159" i="14"/>
  <c r="B159" i="14"/>
  <c r="H161" i="14"/>
  <c r="G161" i="14"/>
  <c r="F161" i="14"/>
  <c r="E161" i="14"/>
  <c r="D161" i="14"/>
  <c r="C161" i="14"/>
  <c r="B161" i="14"/>
  <c r="H163" i="14"/>
  <c r="G163" i="14"/>
  <c r="F163" i="14"/>
  <c r="E163" i="14"/>
  <c r="D163" i="14"/>
  <c r="C163" i="14"/>
  <c r="B163" i="14"/>
  <c r="H165" i="14"/>
  <c r="G165" i="14"/>
  <c r="F165" i="14"/>
  <c r="E165" i="14"/>
  <c r="D165" i="14"/>
  <c r="C165" i="14"/>
  <c r="B165" i="14"/>
  <c r="C167" i="14"/>
  <c r="B167" i="14"/>
  <c r="G156" i="14"/>
  <c r="F156" i="14"/>
</calcChain>
</file>

<file path=xl/sharedStrings.xml><?xml version="1.0" encoding="utf-8"?>
<sst xmlns="http://schemas.openxmlformats.org/spreadsheetml/2006/main" count="162" uniqueCount="90">
  <si>
    <t>LUNES</t>
  </si>
  <si>
    <t>Notas:</t>
  </si>
  <si>
    <t>septiembre</t>
  </si>
  <si>
    <t>COMIENZO DEL 1º SEMESTRE</t>
  </si>
  <si>
    <t>CONVOCATORIA ORDINARIA III (HASTA 31)</t>
  </si>
  <si>
    <t>FIN ACTIVIDADES CONVOCATORIA I</t>
  </si>
  <si>
    <t>SEMANA SANTA</t>
  </si>
  <si>
    <t>SS</t>
  </si>
  <si>
    <t>FINALIZACION DOCENCIA</t>
  </si>
  <si>
    <t>ROCIO</t>
  </si>
  <si>
    <t>FIN DE EVALUACIONES SEMESTRE 2</t>
  </si>
  <si>
    <t>LIMITE ENTREGA ACTAS CONVOCATORIA II (EXCEPTO TFM Y PRACTICAS)</t>
  </si>
  <si>
    <t>LIMITE ENTREGA ACTAS DOCENCIA (EXCEPTO TFM Y PRACTICAS) // COMIENZO EVALUACION CONVOCATORIA II)</t>
  </si>
  <si>
    <t>16:00 a 21:00 Fundamentos científicos y profesionales de la psicología</t>
  </si>
  <si>
    <t>9:00 a 14:00 Habilidades terapeúticas del psicólogo general sanitario</t>
  </si>
  <si>
    <t>16:00 a 21:00 EDIP en ansiedad, depresión y estrés</t>
  </si>
  <si>
    <t>9:00 a 14:00 Estrategias efectivas en promoción de la salud</t>
  </si>
  <si>
    <t>9:00 a 14:00 EDIP en pareja y familia</t>
  </si>
  <si>
    <t>16:00 a 21:00 Intervención psicológica en situaciones de crisis</t>
  </si>
  <si>
    <t>16:00 a 21:00 Psicoterapias contextuales aplicadas al ámbito sanitario</t>
  </si>
  <si>
    <t>Comienzo esperado de Practicas Externas I</t>
  </si>
  <si>
    <t xml:space="preserve">16:00 a 21:00 Fundamentos científicos y profesionales de la psicología </t>
  </si>
  <si>
    <t xml:space="preserve">9:00 a 14:00 Habilidades terapeúticas del psicólogo general sanitario </t>
  </si>
  <si>
    <r>
      <rPr>
        <sz val="11"/>
        <color rgb="FFFF0000"/>
        <rFont val="Arial (Títulos)"/>
      </rPr>
      <t>9:00 EXA</t>
    </r>
    <r>
      <rPr>
        <sz val="11"/>
        <color rgb="FFFF0000"/>
        <rFont val="Arial"/>
        <family val="2"/>
        <scheme val="major"/>
      </rPr>
      <t>MEN EDIP VEJEZ</t>
    </r>
  </si>
  <si>
    <t>9:00 EXAMEN EDIP PAREJA Y FAMILIA</t>
  </si>
  <si>
    <r>
      <rPr>
        <sz val="11"/>
        <color rgb="FFFF0000"/>
        <rFont val="Arial (Títulos)"/>
      </rPr>
      <t xml:space="preserve">9:00 a 14:00 Examen: EDIP CRÓNICOS </t>
    </r>
    <r>
      <rPr>
        <sz val="11"/>
        <color theme="1"/>
        <rFont val="Arial"/>
        <family val="2"/>
        <scheme val="major"/>
      </rPr>
      <t>// 16:00 a 21:00 Intervención psicológica en situaciones de crisis</t>
    </r>
  </si>
  <si>
    <r>
      <rPr>
        <sz val="11"/>
        <color rgb="FFFF0000"/>
        <rFont val="Arial (Títulos)"/>
      </rPr>
      <t>9:00 a 14:00 Examen Rehabilitacion neurológica</t>
    </r>
    <r>
      <rPr>
        <sz val="11"/>
        <color theme="1"/>
        <rFont val="Arial"/>
        <family val="2"/>
        <scheme val="major"/>
      </rPr>
      <t>// 16:00 a 21:00 Psicoterapias contextuales aplicadas al ámbito sanitario</t>
    </r>
  </si>
  <si>
    <t>9:00 a 14:00 EDIP en enfermedades crónicas</t>
  </si>
  <si>
    <r>
      <t>Notas</t>
    </r>
    <r>
      <rPr>
        <sz val="11"/>
        <color rgb="FFFF0000"/>
        <rFont val="Trebuchet MS (Cuerpo)"/>
      </rPr>
      <t>:  21 DE MARZO Límite entrega de actas de la Convocatoria Ordinaria I de C1.</t>
    </r>
  </si>
  <si>
    <t>30/09/2025 Límite entrega de actas TFM y Prácticas Externas.</t>
  </si>
  <si>
    <r>
      <rPr>
        <sz val="11"/>
        <color rgb="FFFF0000"/>
        <rFont val="Arial"/>
        <family val="2"/>
        <scheme val="major"/>
      </rPr>
      <t>F</t>
    </r>
    <r>
      <rPr>
        <sz val="11"/>
        <color rgb="FFFF0000"/>
        <rFont val="Arial (Títulos)"/>
      </rPr>
      <t>IN EVALUACION CONVOCATORIA II</t>
    </r>
  </si>
  <si>
    <t xml:space="preserve">9:00 a 14:00 Estrategias efectivas en promoción de la salud  </t>
  </si>
  <si>
    <t>16:00 a 21:00 EDIP Discapacidad</t>
  </si>
  <si>
    <t>9:00 a  a 14:00 EDIP en la vejez</t>
  </si>
  <si>
    <t>9 a 14:00 EDIP Infancia y adolescencia</t>
  </si>
  <si>
    <t>9:00 a 11: 30 EDIP Infancia y adolescencia</t>
  </si>
  <si>
    <t>9:00 a 11:30 EDIP Infancia y adolescencia</t>
  </si>
  <si>
    <t xml:space="preserve">9:00 a 11:30 EDIO VG y VI </t>
  </si>
  <si>
    <t xml:space="preserve">9:00 a 14:00 EDIO VG y VI </t>
  </si>
  <si>
    <t>16:00 a 21:00 EDIP en Adicciones</t>
  </si>
  <si>
    <r>
      <t xml:space="preserve"> -10:00 a 13:00 Defensa TFM Convocatoria  II  - </t>
    </r>
    <r>
      <rPr>
        <sz val="11"/>
        <color rgb="FFFF0000"/>
        <rFont val="Arial (Títulos)"/>
      </rPr>
      <t>13:00 Reunión alumnado prácticas II</t>
    </r>
  </si>
  <si>
    <t>Fecha límite para subir TFM a plataforma (convocatoria II)</t>
  </si>
  <si>
    <r>
      <t xml:space="preserve">9:00 a 11:30 Fundamentos científicos y profesionales de la psicología//      </t>
    </r>
    <r>
      <rPr>
        <sz val="11"/>
        <color rgb="FF0070C0"/>
        <rFont val="Arial (Títulos)"/>
      </rPr>
      <t>11:30 a 14:00 EDIP Infancia y adolescencia</t>
    </r>
  </si>
  <si>
    <r>
      <t xml:space="preserve"> 9:00 a 11:30 Fundamentos científicos y profesionales de la psicología     // </t>
    </r>
    <r>
      <rPr>
        <sz val="11"/>
        <color rgb="FF0070C0"/>
        <rFont val="Arial (Títulos)"/>
      </rPr>
      <t>11:30 a 14:00 EDIP Infancia y adolescencia</t>
    </r>
  </si>
  <si>
    <r>
      <t xml:space="preserve">9:00 a 11:30 Fundamentos científicos y profesionales de la psicología//     </t>
    </r>
    <r>
      <rPr>
        <sz val="11"/>
        <color rgb="FF0070C0"/>
        <rFont val="Arial (Títulos)"/>
      </rPr>
      <t>11:30 a 14:00 EDIP Infancia y adolescencia</t>
    </r>
  </si>
  <si>
    <r>
      <t xml:space="preserve">9:00 a 11:30 Fundamentos científicos y profesionales de la psicología//     </t>
    </r>
    <r>
      <rPr>
        <sz val="11"/>
        <color rgb="FF0070C0"/>
        <rFont val="Arial (Títulos)"/>
      </rPr>
      <t xml:space="preserve"> 11:30 a 14:00 EDIP Infancia y adolescencia</t>
    </r>
  </si>
  <si>
    <r>
      <t xml:space="preserve">9:00 a 11:30 Fundamentos científicos y profesionales de la psicología//         </t>
    </r>
    <r>
      <rPr>
        <sz val="11"/>
        <color rgb="FF0070C0"/>
        <rFont val="Arial (Títulos)"/>
      </rPr>
      <t xml:space="preserve">  11:30 a 14:00 EDIP Infancia y adolescencia</t>
    </r>
  </si>
  <si>
    <r>
      <rPr>
        <sz val="11"/>
        <color rgb="FFFF0000"/>
        <rFont val="Arial (Títulos)"/>
      </rPr>
      <t xml:space="preserve">11: 00 JORNADAS DE BIENVENIDA </t>
    </r>
    <r>
      <rPr>
        <sz val="11"/>
        <color theme="1"/>
        <rFont val="Arial"/>
        <family val="2"/>
        <scheme val="major"/>
      </rPr>
      <t xml:space="preserve"> // 16:00 a 21:00 Fundamentos científicos y profesionales de la psicología </t>
    </r>
  </si>
  <si>
    <r>
      <rPr>
        <sz val="11"/>
        <color theme="1"/>
        <rFont val="Arial (Títulos)"/>
      </rPr>
      <t>9:00 a 14:00 Habilidades terapeúticas del psicólogo general sanitario</t>
    </r>
    <r>
      <rPr>
        <sz val="11"/>
        <color rgb="FFFF0000"/>
        <rFont val="Arial (Títulos)"/>
      </rPr>
      <t xml:space="preserve"> //       16:00 EXAMEN FUNDAMENTOS CIENTÍFICOS Y PROFESIONALES</t>
    </r>
  </si>
  <si>
    <r>
      <rPr>
        <b/>
        <i/>
        <sz val="11"/>
        <color theme="1"/>
        <rFont val="Trebuchet MS"/>
        <family val="2"/>
        <scheme val="minor"/>
      </rPr>
      <t xml:space="preserve">LOS HORARIOS PUEDEN SUFRIR VARIACIONES A LO LARGO DEL CURSO SI LA SITUACIÓN LO REQUIERE	</t>
    </r>
    <r>
      <rPr>
        <sz val="11"/>
        <color theme="1"/>
        <rFont val="Trebuchet MS"/>
        <family val="2"/>
        <scheme val="minor"/>
      </rPr>
      <t xml:space="preserve">			</t>
    </r>
  </si>
  <si>
    <r>
      <t xml:space="preserve">9:00 a 14:00 </t>
    </r>
    <r>
      <rPr>
        <sz val="11"/>
        <color rgb="FFFF0000"/>
        <rFont val="Arial (Títulos)"/>
      </rPr>
      <t xml:space="preserve"> EXAMEN EDIP EN LA INFANCIA Y ADOLESCENCIA  /</t>
    </r>
    <r>
      <rPr>
        <sz val="11"/>
        <color theme="1"/>
        <rFont val="Arial (Títulos)"/>
      </rPr>
      <t>/</t>
    </r>
    <r>
      <rPr>
        <sz val="11"/>
        <color theme="1"/>
        <rFont val="Arial"/>
        <family val="2"/>
        <scheme val="major"/>
      </rPr>
      <t>16:00 a 21:00 EDIP en ansiedad, depresión y estrés</t>
    </r>
  </si>
  <si>
    <r>
      <rPr>
        <sz val="11"/>
        <color rgb="FFFF0000"/>
        <rFont val="Arial (Títulos)"/>
      </rPr>
      <t xml:space="preserve">12:00 PRESENTACION LINEAS  TFM </t>
    </r>
    <r>
      <rPr>
        <sz val="11"/>
        <color theme="1"/>
        <rFont val="Arial"/>
        <family val="2"/>
        <scheme val="major"/>
      </rPr>
      <t>// 16:00 a 21:00 EDIP en ansiedad, depresión y estrés</t>
    </r>
  </si>
  <si>
    <r>
      <rPr>
        <sz val="11"/>
        <color rgb="FFFF0000"/>
        <rFont val="Arial (Títulos)"/>
      </rPr>
      <t xml:space="preserve">9:00 EXAMEN HABILIDADES TERAPÉUTICAS // </t>
    </r>
    <r>
      <rPr>
        <sz val="11"/>
        <color theme="1"/>
        <rFont val="Arial"/>
        <family val="2"/>
        <scheme val="major"/>
      </rPr>
      <t>16:00 a 21:00 EDIP en ansiedad, depresión y estrés</t>
    </r>
  </si>
  <si>
    <r>
      <t xml:space="preserve">9:00 a 14:00 Estrategias efectivas en promoción de la salud // </t>
    </r>
    <r>
      <rPr>
        <sz val="11"/>
        <color rgb="FFFF0000"/>
        <rFont val="Arial"/>
        <family val="2"/>
      </rPr>
      <t>16:00 EXAMEN EDIP EN ANSIEDAD, DEPRESIÓN Y ESTRÉS</t>
    </r>
  </si>
  <si>
    <r>
      <t xml:space="preserve">9:00 a 11:30 EDIP en pareja y familia//                  </t>
    </r>
    <r>
      <rPr>
        <sz val="11"/>
        <color theme="5" tint="-0.249977111117893"/>
        <rFont val="Arial (Títulos)"/>
      </rPr>
      <t xml:space="preserve"> 11:30 a 14:00 EDIP en la vejez</t>
    </r>
  </si>
  <si>
    <r>
      <t xml:space="preserve">9:00 a 11:30 EDIP en pareja y familia//          </t>
    </r>
    <r>
      <rPr>
        <sz val="11"/>
        <color theme="5" tint="-0.249977111117893"/>
        <rFont val="Arial (Títulos)"/>
      </rPr>
      <t>11:30 a 14:00 EDIP en la vejez</t>
    </r>
  </si>
  <si>
    <r>
      <t xml:space="preserve">9:00 a 11:30 EDIP en pareja y familia//              </t>
    </r>
    <r>
      <rPr>
        <sz val="11"/>
        <color theme="5" tint="-0.249977111117893"/>
        <rFont val="Arial (Títulos)"/>
      </rPr>
      <t>11:30 a 14:00 EDIP en la vejez</t>
    </r>
  </si>
  <si>
    <r>
      <t xml:space="preserve">9:00 a 11:30 EDIP en pareja y familia// </t>
    </r>
    <r>
      <rPr>
        <sz val="11"/>
        <color theme="5" tint="-0.249977111117893"/>
        <rFont val="Arial (Títulos)"/>
      </rPr>
      <t>11:30 a 14:00 EDIP en la vejez</t>
    </r>
    <r>
      <rPr>
        <sz val="11"/>
        <color theme="1"/>
        <rFont val="Arial"/>
        <family val="2"/>
        <scheme val="major"/>
      </rPr>
      <t xml:space="preserve"> // </t>
    </r>
    <r>
      <rPr>
        <sz val="11"/>
        <color rgb="FFFF0000"/>
        <rFont val="Arial (Títulos)"/>
      </rPr>
      <t>16:00 EXAMEN PROMOCION SALUD</t>
    </r>
  </si>
  <si>
    <r>
      <t xml:space="preserve">9:00 a 11:30 EDIP en pareja y familia//           </t>
    </r>
    <r>
      <rPr>
        <sz val="11"/>
        <color theme="5" tint="-0.249977111117893"/>
        <rFont val="Arial (Títulos)"/>
      </rPr>
      <t>11:30 a 14:00 EDIP en la vejez</t>
    </r>
  </si>
  <si>
    <r>
      <t xml:space="preserve">9:00 a 11:30 EDIP en pareja y familia//            </t>
    </r>
    <r>
      <rPr>
        <sz val="11"/>
        <color theme="5" tint="-0.249977111117893"/>
        <rFont val="Arial (Títulos)"/>
      </rPr>
      <t xml:space="preserve">   11:30 a 14:00 EDIP en la vejez</t>
    </r>
  </si>
  <si>
    <r>
      <t xml:space="preserve">9:00 a 11:30 EDIP en pareja y familia//               </t>
    </r>
    <r>
      <rPr>
        <sz val="11"/>
        <color theme="5" tint="-0.249977111117893"/>
        <rFont val="Arial (Títulos)"/>
      </rPr>
      <t xml:space="preserve"> 11:30 a 14:00 EDIP en la vejez</t>
    </r>
  </si>
  <si>
    <r>
      <t xml:space="preserve">9:00 a 11:30 EDIP en pareja y familia//            </t>
    </r>
    <r>
      <rPr>
        <sz val="11"/>
        <color theme="5" tint="-0.249977111117893"/>
        <rFont val="Arial (Títulos)"/>
      </rPr>
      <t xml:space="preserve">  11:30 a 14:00 EDIP en la vejez</t>
    </r>
  </si>
  <si>
    <r>
      <t xml:space="preserve">9:00 a 11:30 EDIP en pareja y familia//        </t>
    </r>
    <r>
      <rPr>
        <sz val="11"/>
        <color theme="5" tint="-0.249977111117893"/>
        <rFont val="Arial (Títulos)"/>
      </rPr>
      <t xml:space="preserve"> 11:30 a 14:00 EDIP en la vejez</t>
    </r>
  </si>
  <si>
    <r>
      <t xml:space="preserve">9:00 a 11:30 EDIP en pareja y familia//          </t>
    </r>
    <r>
      <rPr>
        <sz val="11"/>
        <color theme="5" tint="-0.249977111117893"/>
        <rFont val="Arial (Títulos)"/>
      </rPr>
      <t xml:space="preserve"> 11:30 a 14:00 EDIP en la vejez</t>
    </r>
  </si>
  <si>
    <r>
      <t xml:space="preserve">  </t>
    </r>
    <r>
      <rPr>
        <b/>
        <i/>
        <sz val="11"/>
        <color theme="1"/>
        <rFont val="Trebuchet MS"/>
        <family val="2"/>
        <scheme val="minor"/>
      </rPr>
      <t xml:space="preserve">LOS HORARIOS PUEDEN SUFRIR VARIACIONES A LO LARGO DEL CURSO SI LA SITUACIÓN LO REQUIERE	</t>
    </r>
    <r>
      <rPr>
        <sz val="11"/>
        <color theme="1"/>
        <rFont val="Trebuchet MS"/>
        <family val="2"/>
        <scheme val="minor"/>
      </rPr>
      <t xml:space="preserve">			</t>
    </r>
  </si>
  <si>
    <r>
      <rPr>
        <b/>
        <i/>
        <sz val="11"/>
        <color theme="1"/>
        <rFont val="Trebuchet MS"/>
        <family val="2"/>
        <scheme val="minor"/>
      </rPr>
      <t xml:space="preserve">  LOS HORARIOS PUEDEN SUFRIR VARIACIONES A LO LARGO DEL CURSO SI LA SITUACIÓN LO REQUIERE	</t>
    </r>
    <r>
      <rPr>
        <sz val="11"/>
        <color theme="1"/>
        <rFont val="Trebuchet MS"/>
        <family val="2"/>
        <scheme val="minor"/>
      </rPr>
      <t xml:space="preserve">			</t>
    </r>
  </si>
  <si>
    <r>
      <t xml:space="preserve">9:00 a 11:30 EDIP en pareja y familia//            </t>
    </r>
    <r>
      <rPr>
        <sz val="11"/>
        <color theme="5" tint="-0.249977111117893"/>
        <rFont val="Arial (Títulos)"/>
      </rPr>
      <t>11:30 a 14:00 EDIP en la vejez</t>
    </r>
  </si>
  <si>
    <r>
      <t xml:space="preserve">9:00 a 11:30 EDIP en pareja y familia//             </t>
    </r>
    <r>
      <rPr>
        <sz val="11"/>
        <color theme="5" tint="-0.249977111117893"/>
        <rFont val="Arial (Títulos)"/>
      </rPr>
      <t>11:30 a 14:00 EDIP en la vejez</t>
    </r>
  </si>
  <si>
    <r>
      <rPr>
        <i/>
        <sz val="11"/>
        <color rgb="FFC00000"/>
        <rFont val="Arial (Títulos)"/>
      </rPr>
      <t>COMIENZO 2º SEMESTRE</t>
    </r>
    <r>
      <rPr>
        <sz val="11"/>
        <color theme="1"/>
        <rFont val="Arial"/>
        <family val="2"/>
        <scheme val="major"/>
      </rPr>
      <t>// 9:00 a 14:00 EDIP en enfermedades crónicas</t>
    </r>
  </si>
  <si>
    <r>
      <rPr>
        <i/>
        <sz val="11"/>
        <color rgb="FFC00000"/>
        <rFont val="Arial (Títulos)"/>
      </rPr>
      <t xml:space="preserve">LIMITE ACTAS CONVOCATORIA I </t>
    </r>
    <r>
      <rPr>
        <sz val="11"/>
        <color theme="1"/>
        <rFont val="Arial"/>
        <family val="2"/>
        <scheme val="major"/>
      </rPr>
      <t>//16:00 a 21:00 Intervención psicológica en situaciones de crisis</t>
    </r>
  </si>
  <si>
    <r>
      <t xml:space="preserve">9:00 a 11:30 Evaluación y rehabilitación neuropsicológica // </t>
    </r>
    <r>
      <rPr>
        <sz val="11"/>
        <color theme="4" tint="-0.249977111117893"/>
        <rFont val="Arial (Títulos)"/>
      </rPr>
      <t>11:30 A 14:00 EDIP Sexualidad</t>
    </r>
  </si>
  <si>
    <r>
      <t xml:space="preserve">9:00 a 11:30 Evaluación y rehabilitación neuropsicológica // </t>
    </r>
    <r>
      <rPr>
        <sz val="11"/>
        <color theme="4" tint="-0.249977111117893"/>
        <rFont val="Arial (Títulos)"/>
      </rPr>
      <t xml:space="preserve">11:30 A 14:00 EDIP Sexualidad </t>
    </r>
    <r>
      <rPr>
        <sz val="11"/>
        <color theme="1"/>
        <rFont val="Arial"/>
        <family val="2"/>
        <scheme val="major"/>
      </rPr>
      <t xml:space="preserve">// </t>
    </r>
    <r>
      <rPr>
        <sz val="11"/>
        <color rgb="FFFF0000"/>
        <rFont val="Arial (Títulos)"/>
      </rPr>
      <t>16:00 EXAMEN INTERVENCION CRISIS</t>
    </r>
  </si>
  <si>
    <r>
      <t>9:00 a 11:30 Evaluación y rehabilitación neuropsicológica // 1</t>
    </r>
    <r>
      <rPr>
        <sz val="11"/>
        <color theme="4" tint="-0.249977111117893"/>
        <rFont val="Arial (Títulos)"/>
      </rPr>
      <t>1:30 A 14:00 EDIP Sexualidad</t>
    </r>
  </si>
  <si>
    <r>
      <rPr>
        <sz val="11"/>
        <color rgb="FFFF0000"/>
        <rFont val="Arial (Títulos)"/>
      </rPr>
      <t xml:space="preserve">9:00 a 14:00 EXAMEN  EDIP SEXUALIDAD </t>
    </r>
    <r>
      <rPr>
        <sz val="11"/>
        <color theme="1"/>
        <rFont val="Arial"/>
        <family val="2"/>
        <scheme val="major"/>
      </rPr>
      <t>//16:00 a 21:00 Psicoterapias contextuales aplicadas al ámbito sanitario</t>
    </r>
  </si>
  <si>
    <r>
      <t xml:space="preserve">9:00 a 11:30 EDIO VG y VI //      </t>
    </r>
    <r>
      <rPr>
        <sz val="11"/>
        <color theme="8" tint="0.39997558519241921"/>
        <rFont val="Arial (Títulos)"/>
      </rPr>
      <t xml:space="preserve"> </t>
    </r>
    <r>
      <rPr>
        <sz val="11"/>
        <color rgb="FFC00000"/>
        <rFont val="Arial (Títulos)"/>
      </rPr>
      <t>11:30 a 14:00 EDIP en adicciones</t>
    </r>
  </si>
  <si>
    <r>
      <t xml:space="preserve">9:00 a 11:30 EDIO VG y VI //       </t>
    </r>
    <r>
      <rPr>
        <sz val="11"/>
        <color rgb="FFC00000"/>
        <rFont val="Arial (Títulos)"/>
      </rPr>
      <t>11:30 a 14:00 EDIP en adicciones</t>
    </r>
  </si>
  <si>
    <r>
      <t xml:space="preserve">9:00 a 11:30 EDIO VG y VI //       </t>
    </r>
    <r>
      <rPr>
        <sz val="11"/>
        <color rgb="FFC00000"/>
        <rFont val="Arial (Títulos)"/>
      </rPr>
      <t xml:space="preserve">    11:30 a 14:00 EDIP en adicciones</t>
    </r>
  </si>
  <si>
    <r>
      <t xml:space="preserve">9:00 a 11:30 EDIO VG y VI //           </t>
    </r>
    <r>
      <rPr>
        <sz val="11"/>
        <color rgb="FFC00000"/>
        <rFont val="Arial (Títulos)"/>
      </rPr>
      <t>11:30 a 14:00 EDIP en adicciones</t>
    </r>
  </si>
  <si>
    <r>
      <t>9:00 a 11:30 EDIO VG y VI //         1</t>
    </r>
    <r>
      <rPr>
        <sz val="11"/>
        <color rgb="FFC00000"/>
        <rFont val="Arial (Títulos)"/>
      </rPr>
      <t>1:30 a 14:00 EDIP en adicciones</t>
    </r>
  </si>
  <si>
    <r>
      <t xml:space="preserve">9:00 a 11:30 EDIO VG y VI // </t>
    </r>
    <r>
      <rPr>
        <sz val="11"/>
        <color rgb="FFC00000"/>
        <rFont val="Arial (Títulos)"/>
      </rPr>
      <t xml:space="preserve">          11:30 a 14:00 EDIP en adicciones</t>
    </r>
  </si>
  <si>
    <r>
      <t xml:space="preserve">9:00 a 11:30 EDIO VG y VI //        </t>
    </r>
    <r>
      <rPr>
        <sz val="11"/>
        <color rgb="FFC00000"/>
        <rFont val="Arial"/>
        <family val="2"/>
      </rPr>
      <t xml:space="preserve"> 16 a 21:00 EDIP en adicciones</t>
    </r>
  </si>
  <si>
    <r>
      <t xml:space="preserve">9:00 a 11:30 EDIO VG y VI //            </t>
    </r>
    <r>
      <rPr>
        <sz val="11"/>
        <color rgb="FFC00000"/>
        <rFont val="Arial"/>
        <family val="2"/>
      </rPr>
      <t>16 a 21:00 EDIP en adicciones</t>
    </r>
  </si>
  <si>
    <t>9:00 a 14:00 EXAMEN EDIP VG y VI</t>
  </si>
  <si>
    <t>9:00 a 14:00 EXAMEN EDIP ADICCIONES</t>
  </si>
  <si>
    <t>16:00 EXAMEN EDIP EN DISCAPACIDAD</t>
  </si>
  <si>
    <r>
      <t xml:space="preserve"> </t>
    </r>
    <r>
      <rPr>
        <b/>
        <i/>
        <sz val="11"/>
        <color theme="1"/>
        <rFont val="Trebuchet MS"/>
        <family val="2"/>
        <scheme val="minor"/>
      </rPr>
      <t xml:space="preserve"> LOS HORARIOS PUEDEN SUFRIR VARIACIONES A LO LARGO DEL CURSO SI LA SITUACIÓN LO REQUIERE</t>
    </r>
    <r>
      <rPr>
        <sz val="11"/>
        <color theme="1"/>
        <rFont val="Trebuchet MS"/>
        <family val="2"/>
        <scheme val="minor"/>
      </rPr>
      <t xml:space="preserve">				</t>
    </r>
  </si>
  <si>
    <t>Limite subida TFM</t>
  </si>
  <si>
    <r>
      <rPr>
        <b/>
        <sz val="14"/>
        <color theme="1"/>
        <rFont val="Arial (Títulos)"/>
      </rPr>
      <t>DEFENSA</t>
    </r>
    <r>
      <rPr>
        <sz val="11"/>
        <color theme="1"/>
        <rFont val="Arial"/>
        <family val="2"/>
        <scheme val="major"/>
      </rPr>
      <t xml:space="preserve"> </t>
    </r>
    <r>
      <rPr>
        <b/>
        <sz val="14"/>
        <color theme="1"/>
        <rFont val="Arial (Títulos)"/>
      </rPr>
      <t>TFM</t>
    </r>
  </si>
  <si>
    <t>DEFENSA TFM</t>
  </si>
  <si>
    <t>9:00 a 14:00 EDIP VG y VI // 16:00 a 21:00 EDIP Discapacidad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</si>
</sst>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dd"/>
  </numFmts>
  <fonts count="34">
    <font>
      <sz val="11"/>
      <name val="Trebuchet MS"/>
      <family val="2"/>
      <scheme val="minor"/>
    </font>
    <font>
      <sz val="11"/>
      <color theme="1"/>
      <name val="Trebuchet MS"/>
      <family val="2"/>
      <scheme val="minor"/>
    </font>
    <font>
      <sz val="11"/>
      <color theme="1"/>
      <name val="Trebuchet MS"/>
      <family val="2"/>
      <scheme val="minor"/>
    </font>
    <font>
      <sz val="8"/>
      <name val="Arial"/>
      <family val="2"/>
    </font>
    <font>
      <sz val="10"/>
      <name val="Century Gothic"/>
      <family val="2"/>
    </font>
    <font>
      <b/>
      <sz val="11"/>
      <color theme="0"/>
      <name val="Trebuchet MS"/>
      <family val="2"/>
      <scheme val="minor"/>
    </font>
    <font>
      <b/>
      <sz val="14"/>
      <color theme="0"/>
      <name val="Trebuchet MS"/>
      <family val="2"/>
      <scheme val="minor"/>
    </font>
    <font>
      <b/>
      <sz val="28"/>
      <color theme="0"/>
      <name val="Arial"/>
      <family val="2"/>
      <scheme val="major"/>
    </font>
    <font>
      <sz val="36"/>
      <color theme="4" tint="-0.24994659260841701"/>
      <name val="Trebuchet MS"/>
      <family val="2"/>
      <scheme val="minor"/>
    </font>
    <font>
      <b/>
      <sz val="11"/>
      <color theme="3"/>
      <name val="Arial"/>
      <family val="2"/>
      <scheme val="major"/>
    </font>
    <font>
      <sz val="16"/>
      <color theme="1"/>
      <name val="Trebuchet MS"/>
      <family val="2"/>
      <scheme val="minor"/>
    </font>
    <font>
      <b/>
      <sz val="11"/>
      <color theme="0"/>
      <name val="Arial"/>
      <family val="2"/>
      <scheme val="major"/>
    </font>
    <font>
      <sz val="11"/>
      <name val="Trebuchet MS"/>
      <family val="2"/>
      <scheme val="minor"/>
    </font>
    <font>
      <sz val="11"/>
      <color theme="1"/>
      <name val="Arial"/>
      <family val="2"/>
      <scheme val="major"/>
    </font>
    <font>
      <sz val="11"/>
      <color indexed="63"/>
      <name val="Trebuchet MS"/>
      <family val="2"/>
      <scheme val="minor"/>
    </font>
    <font>
      <sz val="11"/>
      <color rgb="FFFF0000"/>
      <name val="Arial (Títulos)"/>
    </font>
    <font>
      <sz val="11"/>
      <color rgb="FF000000"/>
      <name val="Arial"/>
      <family val="2"/>
    </font>
    <font>
      <sz val="11"/>
      <color rgb="FFFF0000"/>
      <name val="Arial"/>
      <family val="2"/>
    </font>
    <font>
      <sz val="11"/>
      <color rgb="FFFF0000"/>
      <name val="Arial"/>
      <family val="2"/>
      <scheme val="major"/>
    </font>
    <font>
      <sz val="11"/>
      <color theme="1"/>
      <name val="Arial (Títulos)"/>
    </font>
    <font>
      <sz val="11"/>
      <color rgb="FFFF0000"/>
      <name val="Trebuchet MS (Cuerpo)"/>
    </font>
    <font>
      <sz val="18"/>
      <color rgb="FFFF0000"/>
      <name val="Trebuchet MS (Cuerpo)"/>
    </font>
    <font>
      <sz val="11"/>
      <color rgb="FF0070C0"/>
      <name val="Arial (Títulos)"/>
    </font>
    <font>
      <b/>
      <i/>
      <sz val="11"/>
      <color theme="1"/>
      <name val="Trebuchet MS"/>
      <family val="2"/>
      <scheme val="minor"/>
    </font>
    <font>
      <sz val="11"/>
      <color theme="5" tint="-0.249977111117893"/>
      <name val="Arial (Títulos)"/>
    </font>
    <font>
      <sz val="11"/>
      <color rgb="FFC00000"/>
      <name val="Arial (Títulos)"/>
    </font>
    <font>
      <i/>
      <sz val="11"/>
      <color rgb="FFC00000"/>
      <name val="Arial (Títulos)"/>
    </font>
    <font>
      <sz val="11"/>
      <color theme="4" tint="-0.249977111117893"/>
      <name val="Arial (Títulos)"/>
    </font>
    <font>
      <sz val="11"/>
      <color theme="8" tint="0.39997558519241921"/>
      <name val="Arial (Títulos)"/>
    </font>
    <font>
      <sz val="11"/>
      <color rgb="FFC00000"/>
      <name val="Arial"/>
      <family val="2"/>
    </font>
    <font>
      <i/>
      <sz val="11"/>
      <color theme="8"/>
      <name val="Arial (Títulos)"/>
    </font>
    <font>
      <i/>
      <sz val="11"/>
      <color theme="8"/>
      <name val="Arial"/>
      <family val="2"/>
      <scheme val="major"/>
    </font>
    <font>
      <b/>
      <sz val="14"/>
      <color theme="1"/>
      <name val="Arial (Títulos)"/>
    </font>
    <font>
      <b/>
      <sz val="16"/>
      <color theme="1"/>
      <name val="Arial (Títulos)"/>
    </font>
  </fonts>
  <fills count="23">
    <fill>
      <patternFill patternType="none"/>
    </fill>
    <fill>
      <patternFill patternType="gray125"/>
    </fill>
    <fill>
      <patternFill patternType="solid">
        <fgColor indexed="9"/>
        <bgColor indexed="64"/>
      </patternFill>
    </fill>
    <fill>
      <patternFill patternType="solid">
        <fgColor theme="4" tint="0.59999389629810485"/>
        <bgColor indexed="65"/>
      </patternFill>
    </fill>
    <fill>
      <patternFill patternType="solid">
        <fgColor theme="4"/>
      </patternFill>
    </fill>
    <fill>
      <patternFill patternType="solid">
        <fgColor theme="8"/>
      </patternFill>
    </fill>
    <fill>
      <patternFill patternType="solid">
        <fgColor theme="4" tint="-0.24994659260841701"/>
        <bgColor indexed="64"/>
      </patternFill>
    </fill>
    <fill>
      <patternFill patternType="solid">
        <fgColor theme="7" tint="-0.499984740745262"/>
        <bgColor indexed="64"/>
      </patternFill>
    </fill>
    <fill>
      <patternFill patternType="solid">
        <fgColor theme="8" tint="0.59996337778862885"/>
        <bgColor indexed="64"/>
      </patternFill>
    </fill>
    <fill>
      <patternFill patternType="solid">
        <fgColor theme="8" tint="0.79998168889431442"/>
        <bgColor indexed="64"/>
      </patternFill>
    </fill>
    <fill>
      <patternFill patternType="solid">
        <fgColor theme="7" tint="0.59996337778862885"/>
        <bgColor indexed="64"/>
      </patternFill>
    </fill>
    <fill>
      <patternFill patternType="solid">
        <fgColor theme="4" tint="0.79998168889431442"/>
        <bgColor auto="1"/>
      </patternFill>
    </fill>
    <fill>
      <patternFill patternType="solid">
        <fgColor theme="4" tint="0.79998168889431442"/>
        <bgColor indexed="64"/>
      </patternFill>
    </fill>
    <fill>
      <patternFill patternType="solid">
        <fgColor theme="4" tint="0.39994506668294322"/>
        <bgColor indexed="64"/>
      </patternFill>
    </fill>
    <fill>
      <patternFill patternType="solid">
        <fgColor theme="9" tint="0.59996337778862885"/>
        <bgColor indexed="64"/>
      </patternFill>
    </fill>
    <fill>
      <patternFill patternType="solid">
        <fgColor theme="5" tint="0.39994506668294322"/>
        <bgColor indexed="64"/>
      </patternFill>
    </fill>
    <fill>
      <patternFill patternType="solid">
        <fgColor theme="6" tint="0.59996337778862885"/>
        <bgColor indexed="64"/>
      </patternFill>
    </fill>
    <fill>
      <patternFill patternType="solid">
        <fgColor theme="3" tint="0.59996337778862885"/>
        <bgColor indexed="64"/>
      </patternFill>
    </fill>
    <fill>
      <patternFill patternType="solid">
        <fgColor theme="2" tint="-0.24994659260841701"/>
        <bgColor indexed="64"/>
      </patternFill>
    </fill>
    <fill>
      <patternFill patternType="solid">
        <fgColor theme="6" tint="0.79998168889431442"/>
        <bgColor indexed="64"/>
      </patternFill>
    </fill>
    <fill>
      <patternFill patternType="solid">
        <fgColor theme="7" tint="0.39994506668294322"/>
        <bgColor indexed="64"/>
      </patternFill>
    </fill>
    <fill>
      <patternFill patternType="gray0625">
        <bgColor theme="8"/>
      </patternFill>
    </fill>
    <fill>
      <patternFill patternType="gray125">
        <bgColor theme="8"/>
      </patternFill>
    </fill>
  </fills>
  <borders count="11">
    <border>
      <left/>
      <right/>
      <top/>
      <bottom/>
      <diagonal/>
    </border>
    <border>
      <left style="thin">
        <color theme="4" tint="0.39994506668294322"/>
      </left>
      <right style="thin">
        <color theme="4" tint="0.39994506668294322"/>
      </right>
      <top style="thin">
        <color theme="4" tint="0.39994506668294322"/>
      </top>
      <bottom style="thin">
        <color theme="4" tint="0.39994506668294322"/>
      </bottom>
      <diagonal/>
    </border>
    <border>
      <left style="thick">
        <color theme="1" tint="0.499984740745262"/>
      </left>
      <right style="thick">
        <color theme="1" tint="0.499984740745262"/>
      </right>
      <top style="thick">
        <color theme="1" tint="0.499984740745262"/>
      </top>
      <bottom style="thick">
        <color theme="1" tint="0.499984740745262"/>
      </bottom>
      <diagonal/>
    </border>
    <border>
      <left/>
      <right style="thick">
        <color theme="0"/>
      </right>
      <top/>
      <bottom/>
      <diagonal/>
    </border>
    <border>
      <left style="thin">
        <color theme="0" tint="-0.14996795556505021"/>
      </left>
      <right/>
      <top style="thin">
        <color theme="0" tint="-0.14996795556505021"/>
      </top>
      <bottom/>
      <diagonal/>
    </border>
    <border>
      <left style="thin">
        <color theme="0" tint="-0.14996795556505021"/>
      </left>
      <right/>
      <top/>
      <bottom/>
      <diagonal/>
    </border>
    <border>
      <left/>
      <right style="thin">
        <color theme="0" tint="-0.14996795556505021"/>
      </right>
      <top/>
      <bottom/>
      <diagonal/>
    </border>
    <border>
      <left style="thin">
        <color theme="0" tint="-0.14996795556505021"/>
      </left>
      <right/>
      <top/>
      <bottom style="thin">
        <color theme="0" tint="-0.14993743705557422"/>
      </bottom>
      <diagonal/>
    </border>
    <border>
      <left style="thin">
        <color theme="0" tint="-0.14996795556505021"/>
      </left>
      <right/>
      <top style="thin">
        <color theme="0" tint="-0.14993743705557422"/>
      </top>
      <bottom/>
      <diagonal/>
    </border>
    <border>
      <left/>
      <right style="thin">
        <color theme="0" tint="-0.14993743705557422"/>
      </right>
      <top style="thin">
        <color theme="0" tint="-0.14996795556505021"/>
      </top>
      <bottom/>
      <diagonal/>
    </border>
    <border>
      <left/>
      <right style="thin">
        <color rgb="FFD9D9D9"/>
      </right>
      <top/>
      <bottom/>
      <diagonal/>
    </border>
  </borders>
  <cellStyleXfs count="13">
    <xf numFmtId="0" fontId="0" fillId="0" borderId="0" applyFill="0" applyBorder="0" applyProtection="0"/>
    <xf numFmtId="0" fontId="14" fillId="3" borderId="0" applyNumberFormat="0" applyBorder="0" applyAlignment="0" applyProtection="0"/>
    <xf numFmtId="0" fontId="8" fillId="0" borderId="0" applyNumberFormat="0" applyFill="0" applyProtection="0">
      <alignment horizontal="left" indent="3"/>
    </xf>
    <xf numFmtId="0" fontId="5" fillId="4" borderId="1" applyNumberFormat="0" applyAlignment="0" applyProtection="0"/>
    <xf numFmtId="0" fontId="6" fillId="5" borderId="2" applyNumberFormat="0" applyProtection="0">
      <alignment vertical="center"/>
    </xf>
    <xf numFmtId="164" fontId="10" fillId="0" borderId="9" applyFill="0" applyProtection="0">
      <alignment horizontal="left" vertical="center" wrapText="1" indent="1"/>
    </xf>
    <xf numFmtId="164" fontId="13" fillId="0" borderId="6" applyFill="0" applyProtection="0">
      <alignment horizontal="left" vertical="top" wrapText="1" indent="1"/>
    </xf>
    <xf numFmtId="164" fontId="2" fillId="0" borderId="0" applyNumberFormat="0" applyFill="0" applyProtection="0">
      <alignment horizontal="left" vertical="top" wrapText="1" indent="1"/>
    </xf>
    <xf numFmtId="164" fontId="12" fillId="0" borderId="8" applyNumberFormat="0" applyFill="0" applyProtection="0">
      <alignment horizontal="left" vertical="center" wrapText="1" indent="1"/>
    </xf>
    <xf numFmtId="0" fontId="7" fillId="6" borderId="0" applyNumberFormat="0" applyBorder="0" applyProtection="0">
      <alignment horizontal="center"/>
    </xf>
    <xf numFmtId="0" fontId="11" fillId="7" borderId="3" applyNumberFormat="0" applyProtection="0">
      <alignment horizontal="left" vertical="center" indent="1"/>
    </xf>
    <xf numFmtId="0" fontId="11" fillId="6" borderId="3" applyNumberFormat="0" applyProtection="0">
      <alignment horizontal="left" indent="1"/>
    </xf>
    <xf numFmtId="0" fontId="9" fillId="0" borderId="0" applyNumberFormat="0" applyFill="0" applyBorder="0" applyAlignment="0" applyProtection="0"/>
  </cellStyleXfs>
  <cellXfs count="49">
    <xf numFmtId="0" fontId="0" fillId="0" borderId="0" xfId="0"/>
    <xf numFmtId="0" fontId="7" fillId="6" borderId="0" xfId="9">
      <alignment horizontal="center"/>
    </xf>
    <xf numFmtId="0" fontId="0" fillId="2" borderId="0" xfId="0" applyFill="1"/>
    <xf numFmtId="0" fontId="4" fillId="0" borderId="0" xfId="0" applyFont="1"/>
    <xf numFmtId="164" fontId="10" fillId="0" borderId="9" xfId="5" applyFill="1">
      <alignment horizontal="left" vertical="center" wrapText="1" indent="1"/>
    </xf>
    <xf numFmtId="164" fontId="10" fillId="0" borderId="4" xfId="5" applyFill="1" applyBorder="1">
      <alignment horizontal="left" vertical="center" wrapText="1" indent="1"/>
    </xf>
    <xf numFmtId="0" fontId="8" fillId="0" borderId="0" xfId="2">
      <alignment horizontal="left" indent="3"/>
    </xf>
    <xf numFmtId="0" fontId="11" fillId="7" borderId="3" xfId="10">
      <alignment horizontal="left" vertical="center" indent="1"/>
    </xf>
    <xf numFmtId="0" fontId="11" fillId="6" borderId="3" xfId="11" applyAlignment="1">
      <alignment horizontal="left" vertical="center" indent="1"/>
    </xf>
    <xf numFmtId="0" fontId="0" fillId="2" borderId="0" xfId="0" applyFill="1" applyBorder="1"/>
    <xf numFmtId="0" fontId="13" fillId="0" borderId="6" xfId="6" applyNumberFormat="1" applyFill="1">
      <alignment horizontal="left" vertical="top" wrapText="1" indent="1"/>
    </xf>
    <xf numFmtId="0" fontId="13" fillId="0" borderId="5" xfId="6" applyNumberFormat="1" applyFill="1" applyBorder="1">
      <alignment horizontal="left" vertical="top" wrapText="1" indent="1"/>
    </xf>
    <xf numFmtId="0" fontId="13" fillId="0" borderId="7" xfId="6" applyNumberFormat="1" applyFill="1" applyBorder="1">
      <alignment horizontal="left" vertical="top" wrapText="1" indent="1"/>
    </xf>
    <xf numFmtId="0" fontId="15" fillId="0" borderId="6" xfId="6" applyNumberFormat="1" applyFont="1" applyFill="1">
      <alignment horizontal="left" vertical="top" wrapText="1" indent="1"/>
    </xf>
    <xf numFmtId="0" fontId="18" fillId="0" borderId="6" xfId="6" applyNumberFormat="1" applyFont="1" applyFill="1">
      <alignment horizontal="left" vertical="top" wrapText="1" indent="1"/>
    </xf>
    <xf numFmtId="0" fontId="13" fillId="8" borderId="6" xfId="6" applyNumberFormat="1" applyFill="1">
      <alignment horizontal="left" vertical="top" wrapText="1" indent="1"/>
    </xf>
    <xf numFmtId="0" fontId="13" fillId="9" borderId="6" xfId="6" applyNumberFormat="1" applyFill="1">
      <alignment horizontal="left" vertical="top" wrapText="1" indent="1"/>
    </xf>
    <xf numFmtId="0" fontId="13" fillId="10" borderId="6" xfId="6" applyNumberFormat="1" applyFill="1">
      <alignment horizontal="left" vertical="top" wrapText="1" indent="1"/>
    </xf>
    <xf numFmtId="0" fontId="13" fillId="11" borderId="6" xfId="6" applyNumberFormat="1" applyFill="1">
      <alignment horizontal="left" vertical="top" wrapText="1" indent="1"/>
    </xf>
    <xf numFmtId="0" fontId="13" fillId="12" borderId="6" xfId="6" applyNumberFormat="1" applyFill="1">
      <alignment horizontal="left" vertical="top" wrapText="1" indent="1"/>
    </xf>
    <xf numFmtId="0" fontId="13" fillId="13" borderId="6" xfId="6" applyNumberFormat="1" applyFill="1">
      <alignment horizontal="left" vertical="top" wrapText="1" indent="1"/>
    </xf>
    <xf numFmtId="0" fontId="13" fillId="14" borderId="6" xfId="6" applyNumberFormat="1" applyFill="1">
      <alignment horizontal="left" vertical="top" wrapText="1" indent="1"/>
    </xf>
    <xf numFmtId="0" fontId="15" fillId="14" borderId="6" xfId="6" applyNumberFormat="1" applyFont="1" applyFill="1">
      <alignment horizontal="left" vertical="top" wrapText="1" indent="1"/>
    </xf>
    <xf numFmtId="0" fontId="13" fillId="15" borderId="6" xfId="6" applyNumberFormat="1" applyFill="1">
      <alignment horizontal="left" vertical="top" wrapText="1" indent="1"/>
    </xf>
    <xf numFmtId="0" fontId="18" fillId="15" borderId="6" xfId="6" applyNumberFormat="1" applyFont="1" applyFill="1">
      <alignment horizontal="left" vertical="top" wrapText="1" indent="1"/>
    </xf>
    <xf numFmtId="0" fontId="13" fillId="16" borderId="6" xfId="6" applyNumberFormat="1" applyFill="1">
      <alignment horizontal="left" vertical="top" wrapText="1" indent="1"/>
    </xf>
    <xf numFmtId="0" fontId="16" fillId="16" borderId="10" xfId="0" applyFont="1" applyFill="1" applyBorder="1" applyAlignment="1">
      <alignment horizontal="left" vertical="top" wrapText="1" indent="1"/>
    </xf>
    <xf numFmtId="0" fontId="13" fillId="17" borderId="6" xfId="6" applyNumberFormat="1" applyFill="1">
      <alignment horizontal="left" vertical="top" wrapText="1" indent="1"/>
    </xf>
    <xf numFmtId="0" fontId="13" fillId="18" borderId="6" xfId="6" applyNumberFormat="1" applyFill="1">
      <alignment horizontal="left" vertical="top" wrapText="1" indent="1"/>
    </xf>
    <xf numFmtId="0" fontId="24" fillId="18" borderId="6" xfId="6" applyNumberFormat="1" applyFont="1" applyFill="1">
      <alignment horizontal="left" vertical="top" wrapText="1" indent="1"/>
    </xf>
    <xf numFmtId="0" fontId="26" fillId="0" borderId="6" xfId="6" applyNumberFormat="1" applyFont="1" applyFill="1">
      <alignment horizontal="left" vertical="top" wrapText="1" indent="1"/>
    </xf>
    <xf numFmtId="0" fontId="13" fillId="19" borderId="6" xfId="6" applyNumberFormat="1" applyFill="1">
      <alignment horizontal="left" vertical="top" wrapText="1" indent="1"/>
    </xf>
    <xf numFmtId="0" fontId="16" fillId="19" borderId="10" xfId="0" applyFont="1" applyFill="1" applyBorder="1" applyAlignment="1">
      <alignment horizontal="left" vertical="top" wrapText="1" indent="1"/>
    </xf>
    <xf numFmtId="0" fontId="16" fillId="12" borderId="10" xfId="0" applyFont="1" applyFill="1" applyBorder="1" applyAlignment="1">
      <alignment horizontal="left" vertical="top" wrapText="1" indent="1"/>
    </xf>
    <xf numFmtId="0" fontId="25" fillId="12" borderId="6" xfId="6" applyNumberFormat="1" applyFont="1" applyFill="1">
      <alignment horizontal="left" vertical="top" wrapText="1" indent="1"/>
    </xf>
    <xf numFmtId="0" fontId="13" fillId="20" borderId="6" xfId="6" applyNumberFormat="1" applyFill="1">
      <alignment horizontal="left" vertical="top" wrapText="1" indent="1"/>
    </xf>
    <xf numFmtId="0" fontId="19" fillId="10" borderId="6" xfId="6" applyNumberFormat="1" applyFont="1" applyFill="1">
      <alignment horizontal="left" vertical="top" wrapText="1" indent="1"/>
    </xf>
    <xf numFmtId="0" fontId="30" fillId="0" borderId="6" xfId="6" applyNumberFormat="1" applyFont="1" applyFill="1">
      <alignment horizontal="left" vertical="top" wrapText="1" indent="1"/>
    </xf>
    <xf numFmtId="0" fontId="31" fillId="0" borderId="6" xfId="6" applyNumberFormat="1" applyFont="1" applyFill="1">
      <alignment horizontal="left" vertical="top" wrapText="1" indent="1"/>
    </xf>
    <xf numFmtId="0" fontId="13" fillId="21" borderId="6" xfId="6" applyNumberFormat="1" applyFill="1">
      <alignment horizontal="left" vertical="top" wrapText="1" indent="1"/>
    </xf>
    <xf numFmtId="0" fontId="13" fillId="21" borderId="5" xfId="6" applyNumberFormat="1" applyFill="1" applyBorder="1">
      <alignment horizontal="left" vertical="top" wrapText="1" indent="1"/>
    </xf>
    <xf numFmtId="0" fontId="13" fillId="22" borderId="6" xfId="6" applyNumberFormat="1" applyFill="1">
      <alignment horizontal="left" vertical="top" wrapText="1" indent="1"/>
    </xf>
    <xf numFmtId="0" fontId="33" fillId="0" borderId="6" xfId="6" applyNumberFormat="1" applyFont="1" applyFill="1">
      <alignment horizontal="left" vertical="top" wrapText="1" indent="1"/>
    </xf>
    <xf numFmtId="0" fontId="32" fillId="0" borderId="6" xfId="6" applyNumberFormat="1" applyFont="1" applyFill="1">
      <alignment horizontal="left" vertical="top" wrapText="1" indent="1"/>
    </xf>
    <xf numFmtId="164" fontId="0" fillId="0" borderId="8" xfId="8" applyFont="1">
      <alignment horizontal="left" vertical="center" wrapText="1" indent="1"/>
    </xf>
    <xf numFmtId="164" fontId="12" fillId="0" borderId="8" xfId="8">
      <alignment horizontal="left" vertical="center" wrapText="1" indent="1"/>
    </xf>
    <xf numFmtId="0" fontId="12" fillId="0" borderId="8" xfId="8" applyNumberFormat="1">
      <alignment horizontal="left" vertical="center" wrapText="1" indent="1"/>
    </xf>
    <xf numFmtId="0" fontId="2" fillId="0" borderId="0" xfId="7" applyNumberFormat="1">
      <alignment horizontal="left" vertical="top" wrapText="1" indent="1"/>
    </xf>
    <xf numFmtId="0" fontId="21" fillId="0" borderId="0" xfId="7" applyNumberFormat="1" applyFont="1">
      <alignment horizontal="left" vertical="top" wrapText="1" indent="1"/>
    </xf>
  </cellXfs>
  <cellStyles count="13">
    <cellStyle name="40% - Énfasis1" xfId="1" builtinId="31" customBuiltin="1"/>
    <cellStyle name="Detalle de día" xfId="6"/>
    <cellStyle name="Día" xfId="5"/>
    <cellStyle name="Encabezado 1" xfId="2" builtinId="16" customBuiltin="1"/>
    <cellStyle name="Encabezado 4" xfId="12" builtinId="19" customBuiltin="1"/>
    <cellStyle name="Encabezado de notas" xfId="8"/>
    <cellStyle name="Énfasis1" xfId="3" builtinId="29" customBuiltin="1"/>
    <cellStyle name="Énfasis5" xfId="4" builtinId="45" customBuiltin="1"/>
    <cellStyle name="Normal" xfId="0" builtinId="0" customBuiltin="1"/>
    <cellStyle name="Notas" xfId="7"/>
    <cellStyle name="Título" xfId="9" builtinId="15" customBuiltin="1"/>
    <cellStyle name="Título 2" xfId="10" builtinId="17" customBuiltin="1"/>
    <cellStyle name="Título 3" xfId="11" builtinId="18" customBuiltin="1"/>
  </cellStyles>
  <dxfs count="12">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F1F2F5"/>
      <rgbColor rgb="00008080"/>
      <rgbColor rgb="00E4EAF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314265"/>
      <rgbColor rgb="00CCFFCC"/>
      <rgbColor rgb="00FFEECD"/>
      <rgbColor rgb="00D0D8E2"/>
      <rgbColor rgb="00FF99CC"/>
      <rgbColor rgb="00CC99FF"/>
      <rgbColor rgb="00FFCC99"/>
      <rgbColor rgb="003366FF"/>
      <rgbColor rgb="0033CCCC"/>
      <rgbColor rgb="0099CC00"/>
      <rgbColor rgb="00FFCC00"/>
      <rgbColor rgb="00FF9900"/>
      <rgbColor rgb="00FF6600"/>
      <rgbColor rgb="00717789"/>
      <rgbColor rgb="00969696"/>
      <rgbColor rgb="00003366"/>
      <rgbColor rgb="00339966"/>
      <rgbColor rgb="00003300"/>
      <rgbColor rgb="00333300"/>
      <rgbColor rgb="00993300"/>
      <rgbColor rgb="00993366"/>
      <rgbColor rgb="00333399"/>
      <rgbColor rgb="004B4B4B"/>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Academic Calendar">
      <a:dk1>
        <a:srgbClr val="000000"/>
      </a:dk1>
      <a:lt1>
        <a:srgbClr val="FFFFFF"/>
      </a:lt1>
      <a:dk2>
        <a:srgbClr val="616668"/>
      </a:dk2>
      <a:lt2>
        <a:srgbClr val="F8F8F9"/>
      </a:lt2>
      <a:accent1>
        <a:srgbClr val="329E95"/>
      </a:accent1>
      <a:accent2>
        <a:srgbClr val="F4812B"/>
      </a:accent2>
      <a:accent3>
        <a:srgbClr val="EDB000"/>
      </a:accent3>
      <a:accent4>
        <a:srgbClr val="79B142"/>
      </a:accent4>
      <a:accent5>
        <a:srgbClr val="E34742"/>
      </a:accent5>
      <a:accent6>
        <a:srgbClr val="6D426F"/>
      </a:accent6>
      <a:hlink>
        <a:srgbClr val="2388CF"/>
      </a:hlink>
      <a:folHlink>
        <a:srgbClr val="6D426F"/>
      </a:folHlink>
    </a:clrScheme>
    <a:fontScheme name="Custom 2">
      <a:majorFont>
        <a:latin typeface="Arial"/>
        <a:ea typeface=""/>
        <a:cs typeface=""/>
      </a:majorFont>
      <a:minorFont>
        <a:latin typeface="Trebuchet MS"/>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4" tint="-0.249977111117893"/>
    <pageSetUpPr autoPageBreaks="0" fitToPage="1"/>
  </sheetPr>
  <dimension ref="A1:H168"/>
  <sheetViews>
    <sheetView showGridLines="0" tabSelected="1" topLeftCell="A105" zoomScaleNormal="100" workbookViewId="0">
      <selection activeCell="L108" sqref="L108"/>
    </sheetView>
  </sheetViews>
  <sheetFormatPr baseColWidth="10" defaultColWidth="8.625" defaultRowHeight="16.5"/>
  <cols>
    <col min="1" max="1" width="2" customWidth="1"/>
    <col min="2" max="2" width="18.125" customWidth="1"/>
    <col min="3" max="8" width="17.625" customWidth="1"/>
    <col min="9" max="9" width="2.5" customWidth="1"/>
    <col min="14" max="14" width="6.625" customWidth="1"/>
  </cols>
  <sheetData>
    <row r="1" spans="1:8" ht="54" customHeight="1">
      <c r="A1" s="2"/>
      <c r="B1" s="1">
        <v>2024</v>
      </c>
      <c r="C1" s="6" t="s">
        <v>2</v>
      </c>
      <c r="D1" s="2"/>
      <c r="E1" s="2"/>
      <c r="F1" s="2"/>
      <c r="G1" s="2"/>
      <c r="H1" s="2"/>
    </row>
    <row r="2" spans="1:8" ht="14.25" customHeight="1">
      <c r="A2" s="3"/>
      <c r="B2" s="7" t="s">
        <v>0</v>
      </c>
      <c r="C2" s="8" t="str">
        <f>UPPER(TEXT(C3,"dddd"))</f>
        <v>MARTES</v>
      </c>
      <c r="D2" s="7" t="str">
        <f>UPPER(TEXT(D3,"dddd"))</f>
        <v>MIÉRCOLES</v>
      </c>
      <c r="E2" s="8" t="str">
        <f t="shared" ref="E2:H2" si="0">UPPER(TEXT(E3,"dddd"))</f>
        <v>JUEVES</v>
      </c>
      <c r="F2" s="7" t="str">
        <f t="shared" si="0"/>
        <v>VIERNES</v>
      </c>
      <c r="G2" s="8" t="str">
        <f t="shared" si="0"/>
        <v>SÁBADO</v>
      </c>
      <c r="H2" s="7" t="str">
        <f t="shared" si="0"/>
        <v>DOMINGO</v>
      </c>
    </row>
    <row r="3" spans="1:8" ht="16.5" customHeight="1">
      <c r="B3" s="4">
        <f t="array" ref="B3:H3">Días+1+DATE(Calendario1Año,Calendario1MesOpción,1)-WEEKDAY(DATE(Calendario1Año,Calendario1MesOpción,1),DíaDeLaSemanaOpción)</f>
        <v>45530</v>
      </c>
      <c r="C3" s="4">
        <v>45531</v>
      </c>
      <c r="D3" s="4">
        <v>45532</v>
      </c>
      <c r="E3" s="4">
        <v>45533</v>
      </c>
      <c r="F3" s="4">
        <v>45534</v>
      </c>
      <c r="G3" s="4">
        <v>45535</v>
      </c>
      <c r="H3" s="5">
        <v>45536</v>
      </c>
    </row>
    <row r="4" spans="1:8" ht="56.25" customHeight="1">
      <c r="B4" s="10"/>
      <c r="C4" s="10"/>
      <c r="D4" s="10"/>
      <c r="E4" s="10"/>
      <c r="F4" s="10"/>
      <c r="G4" s="10"/>
      <c r="H4" s="11"/>
    </row>
    <row r="5" spans="1:8" ht="16.5" customHeight="1">
      <c r="B5" s="4">
        <f t="array" ref="B5:H5">Días+8+DATE(Calendario1Año,Calendario1MesOpción,1)-WEEKDAY(DATE(Calendario1Año,Calendario1MesOpción,1),DíaDeLaSemanaOpción)</f>
        <v>45537</v>
      </c>
      <c r="C5" s="4">
        <v>45538</v>
      </c>
      <c r="D5" s="4">
        <v>45539</v>
      </c>
      <c r="E5" s="4">
        <v>45540</v>
      </c>
      <c r="F5" s="4">
        <v>45541</v>
      </c>
      <c r="G5" s="4">
        <v>45542</v>
      </c>
      <c r="H5" s="5">
        <v>45543</v>
      </c>
    </row>
    <row r="6" spans="1:8" ht="56.25" customHeight="1">
      <c r="B6" s="10"/>
      <c r="C6" s="10"/>
      <c r="D6" s="10"/>
      <c r="E6" s="10"/>
      <c r="F6" s="10"/>
      <c r="G6" s="10"/>
      <c r="H6" s="10"/>
    </row>
    <row r="7" spans="1:8" ht="16.5" customHeight="1">
      <c r="B7" s="4">
        <f t="array" ref="B7:H7">Días+15+DATE(Calendario1Año,Calendario1MesOpción,1)-WEEKDAY(DATE(Calendario1Año,Calendario1MesOpción,1),DíaDeLaSemanaOpción)</f>
        <v>45544</v>
      </c>
      <c r="C7" s="4">
        <v>45545</v>
      </c>
      <c r="D7" s="4">
        <v>45546</v>
      </c>
      <c r="E7" s="4">
        <v>45547</v>
      </c>
      <c r="F7" s="4">
        <v>45548</v>
      </c>
      <c r="G7" s="4">
        <v>45549</v>
      </c>
      <c r="H7" s="5">
        <v>45550</v>
      </c>
    </row>
    <row r="8" spans="1:8" ht="78" customHeight="1">
      <c r="B8" s="10"/>
      <c r="C8" s="16" t="s">
        <v>41</v>
      </c>
      <c r="D8" s="10"/>
      <c r="E8" s="10"/>
      <c r="F8" s="10"/>
      <c r="G8" s="10"/>
      <c r="H8" s="11"/>
    </row>
    <row r="9" spans="1:8" ht="16.5" customHeight="1">
      <c r="B9" s="4">
        <f t="array" ref="B9:H9">Días+22+DATE(Calendario1Año,Calendario1MesOpción,1)-WEEKDAY(DATE(Calendario1Año,Calendario1MesOpción,1),DíaDeLaSemanaOpción)</f>
        <v>45551</v>
      </c>
      <c r="C9" s="4">
        <v>45552</v>
      </c>
      <c r="D9" s="4">
        <v>45553</v>
      </c>
      <c r="E9" s="4">
        <v>45554</v>
      </c>
      <c r="F9" s="4">
        <v>45555</v>
      </c>
      <c r="G9" s="4">
        <v>45556</v>
      </c>
      <c r="H9" s="5">
        <v>45557</v>
      </c>
    </row>
    <row r="10" spans="1:8" ht="86.1" customHeight="1">
      <c r="B10" s="15" t="s">
        <v>40</v>
      </c>
      <c r="C10" s="10"/>
      <c r="D10" s="10"/>
      <c r="E10" s="10"/>
      <c r="F10" s="10"/>
      <c r="G10" s="10"/>
      <c r="H10" s="11"/>
    </row>
    <row r="11" spans="1:8" ht="16.5" customHeight="1">
      <c r="B11" s="4">
        <f t="array" ref="B11:H11">Días+29+DATE(Calendario1Año,Calendario1MesOpción,1)-WEEKDAY(DATE(Calendario1Año,Calendario1MesOpción,1),DíaDeLaSemanaOpción)</f>
        <v>45558</v>
      </c>
      <c r="C11" s="4">
        <v>45559</v>
      </c>
      <c r="D11" s="4">
        <v>45560</v>
      </c>
      <c r="E11" s="4">
        <v>45561</v>
      </c>
      <c r="F11" s="4">
        <v>45562</v>
      </c>
      <c r="G11" s="4">
        <v>45563</v>
      </c>
      <c r="H11" s="5">
        <v>45564</v>
      </c>
    </row>
    <row r="12" spans="1:8" ht="57" customHeight="1">
      <c r="B12" s="10"/>
      <c r="C12" s="10"/>
      <c r="D12" s="10"/>
      <c r="E12" s="10"/>
      <c r="F12" s="10"/>
      <c r="G12" s="10"/>
      <c r="H12" s="11"/>
    </row>
    <row r="13" spans="1:8" ht="16.5" customHeight="1">
      <c r="B13" s="4">
        <f t="array" ref="B13:C13">Días+36+DATE(Calendario1Año,Calendario1MesOpción,1)-WEEKDAY(DATE(Calendario1Año,Calendario1MesOpción,1),DíaDeLaSemanaOpción)</f>
        <v>45565</v>
      </c>
      <c r="C13" s="4">
        <v>45566</v>
      </c>
      <c r="D13" s="46" t="s">
        <v>1</v>
      </c>
      <c r="E13" s="46"/>
      <c r="F13" s="46"/>
      <c r="G13" s="46"/>
      <c r="H13" s="46"/>
    </row>
    <row r="14" spans="1:8" ht="63.75" customHeight="1">
      <c r="B14" s="10"/>
      <c r="C14" s="10"/>
      <c r="D14" s="47"/>
      <c r="E14" s="47"/>
      <c r="F14" s="47"/>
      <c r="G14" s="47"/>
      <c r="H14" s="47"/>
    </row>
    <row r="15" spans="1:8" ht="54" customHeight="1">
      <c r="A15" s="2"/>
      <c r="B15" s="1">
        <f>YEAR(DATE(Calendario1Año,Calendario1MesOpción+1,1))</f>
        <v>2024</v>
      </c>
      <c r="C15" s="6" t="str">
        <f>TEXT(DATE(Calendario1Año,Calendario1MesOpción+1,1),"mmmm")</f>
        <v>octubre</v>
      </c>
      <c r="D15" s="9"/>
      <c r="E15" s="9"/>
      <c r="F15" s="9"/>
      <c r="G15" s="9"/>
      <c r="H15" s="2"/>
    </row>
    <row r="16" spans="1:8" ht="14.25" customHeight="1">
      <c r="A16" s="3"/>
      <c r="B16" s="7" t="str">
        <f>UPPER(TEXT(B17,"dddd"))</f>
        <v>LUNES</v>
      </c>
      <c r="C16" s="8" t="str">
        <f t="shared" ref="C16:H16" si="1">UPPER(TEXT(C17,"dddd"))</f>
        <v>MARTES</v>
      </c>
      <c r="D16" s="7" t="str">
        <f t="shared" si="1"/>
        <v>MIÉRCOLES</v>
      </c>
      <c r="E16" s="8" t="str">
        <f t="shared" si="1"/>
        <v>JUEVES</v>
      </c>
      <c r="F16" s="7" t="str">
        <f t="shared" si="1"/>
        <v>VIERNES</v>
      </c>
      <c r="G16" s="8" t="str">
        <f t="shared" si="1"/>
        <v>SÁBADO</v>
      </c>
      <c r="H16" s="7" t="str">
        <f t="shared" si="1"/>
        <v>DOMINGO</v>
      </c>
    </row>
    <row r="17" spans="1:8" ht="16.5" customHeight="1">
      <c r="B17" s="4">
        <f t="array" ref="B17:H17">Días+1+DATE(Calendario2Año,Calendario2MesOpción,1)-WEEKDAY(DATE(Calendario2Año,Calendario2MesOpción,1),DíaDeLaSemanaOpción)</f>
        <v>45565</v>
      </c>
      <c r="C17" s="4">
        <v>45566</v>
      </c>
      <c r="D17" s="4">
        <v>45567</v>
      </c>
      <c r="E17" s="4">
        <v>45568</v>
      </c>
      <c r="F17" s="4">
        <v>45569</v>
      </c>
      <c r="G17" s="4">
        <v>45570</v>
      </c>
      <c r="H17" s="5">
        <v>45571</v>
      </c>
    </row>
    <row r="18" spans="1:8" ht="56.25" customHeight="1">
      <c r="B18" s="10"/>
      <c r="C18" s="16" t="s">
        <v>3</v>
      </c>
      <c r="D18" s="10"/>
      <c r="E18" s="10"/>
      <c r="F18" s="10"/>
      <c r="G18" s="10"/>
      <c r="H18" s="11"/>
    </row>
    <row r="19" spans="1:8" ht="16.5" customHeight="1">
      <c r="B19" s="4">
        <f t="array" ref="B19:H19">Días+8+DATE(Calendario2Año,Calendario2MesOpción,1)-WEEKDAY(DATE(Calendario2Año,Calendario2MesOpción,1),DíaDeLaSemanaOpción)</f>
        <v>45572</v>
      </c>
      <c r="C19" s="4">
        <v>45573</v>
      </c>
      <c r="D19" s="4">
        <v>45574</v>
      </c>
      <c r="E19" s="4">
        <v>45575</v>
      </c>
      <c r="F19" s="4">
        <v>45576</v>
      </c>
      <c r="G19" s="4">
        <v>45577</v>
      </c>
      <c r="H19" s="5">
        <v>45578</v>
      </c>
    </row>
    <row r="20" spans="1:8" ht="56.25" customHeight="1">
      <c r="B20" s="10"/>
      <c r="C20" s="10"/>
      <c r="D20" s="10"/>
      <c r="E20" s="10"/>
      <c r="F20" s="10"/>
      <c r="G20" s="10"/>
      <c r="H20" s="11"/>
    </row>
    <row r="21" spans="1:8" ht="16.5" customHeight="1">
      <c r="B21" s="4">
        <f t="array" ref="B21:H21">Días+15+DATE(Calendario2Año,Calendario2MesOpción,1)-WEEKDAY(DATE(Calendario2Año,Calendario2MesOpción,1),DíaDeLaSemanaOpción)</f>
        <v>45579</v>
      </c>
      <c r="C21" s="4">
        <v>45580</v>
      </c>
      <c r="D21" s="4">
        <v>45581</v>
      </c>
      <c r="E21" s="4">
        <v>45582</v>
      </c>
      <c r="F21" s="4">
        <v>45583</v>
      </c>
      <c r="G21" s="4">
        <v>45584</v>
      </c>
      <c r="H21" s="5">
        <v>45585</v>
      </c>
    </row>
    <row r="22" spans="1:8" ht="56.25" customHeight="1">
      <c r="B22" s="10"/>
      <c r="C22" s="10"/>
      <c r="D22" s="10"/>
      <c r="E22" s="10"/>
      <c r="F22" s="10"/>
      <c r="G22" s="10"/>
      <c r="H22" s="11"/>
    </row>
    <row r="23" spans="1:8" ht="16.5" customHeight="1">
      <c r="B23" s="4">
        <f t="array" ref="B23:H23">Días+22+DATE(Calendario2Año,Calendario2MesOpción,1)-WEEKDAY(DATE(Calendario2Año,Calendario2MesOpción,1),DíaDeLaSemanaOpción)</f>
        <v>45586</v>
      </c>
      <c r="C23" s="4">
        <v>45587</v>
      </c>
      <c r="D23" s="4">
        <v>45588</v>
      </c>
      <c r="E23" s="4">
        <v>45589</v>
      </c>
      <c r="F23" s="4">
        <v>45590</v>
      </c>
      <c r="G23" s="4">
        <v>45591</v>
      </c>
      <c r="H23" s="5">
        <v>45592</v>
      </c>
    </row>
    <row r="24" spans="1:8" ht="96" customHeight="1">
      <c r="B24" s="16" t="s">
        <v>4</v>
      </c>
      <c r="C24" s="10"/>
      <c r="D24" s="17" t="s">
        <v>47</v>
      </c>
      <c r="E24" s="17" t="s">
        <v>21</v>
      </c>
      <c r="F24" s="17" t="s">
        <v>21</v>
      </c>
      <c r="G24" s="10"/>
      <c r="H24" s="11"/>
    </row>
    <row r="25" spans="1:8" ht="16.5" customHeight="1">
      <c r="B25" s="4">
        <f t="array" ref="B25:H25">Días+29+DATE(Calendario2Año,Calendario2MesOpción,1)-WEEKDAY(DATE(Calendario2Año,Calendario2MesOpción,1),DíaDeLaSemanaOpción)</f>
        <v>45593</v>
      </c>
      <c r="C25" s="4">
        <v>45594</v>
      </c>
      <c r="D25" s="4">
        <v>45595</v>
      </c>
      <c r="E25" s="4">
        <v>45596</v>
      </c>
      <c r="F25" s="4">
        <v>45597</v>
      </c>
      <c r="G25" s="4">
        <v>45598</v>
      </c>
      <c r="H25" s="5">
        <v>45599</v>
      </c>
    </row>
    <row r="26" spans="1:8" ht="156" customHeight="1">
      <c r="B26" s="17" t="s">
        <v>13</v>
      </c>
      <c r="C26" s="17" t="s">
        <v>13</v>
      </c>
      <c r="D26" s="17" t="s">
        <v>13</v>
      </c>
      <c r="E26" s="18" t="s">
        <v>43</v>
      </c>
      <c r="F26" s="10"/>
      <c r="G26" s="10"/>
      <c r="H26" s="12"/>
    </row>
    <row r="27" spans="1:8" ht="16.5" customHeight="1">
      <c r="B27" s="4">
        <f t="array" ref="B27:C27">Días+36+DATE(Calendario2Año,Calendario2MesOpción,1)-WEEKDAY(DATE(Calendario2Año,Calendario2MesOpción,1),DíaDeLaSemanaOpción)</f>
        <v>45600</v>
      </c>
      <c r="C27" s="4">
        <v>45601</v>
      </c>
      <c r="D27" s="45"/>
      <c r="E27" s="45"/>
      <c r="F27" s="45"/>
      <c r="G27" s="45"/>
      <c r="H27" s="45"/>
    </row>
    <row r="28" spans="1:8" ht="63.75" customHeight="1">
      <c r="B28" s="10"/>
      <c r="C28" s="10"/>
      <c r="D28" s="47"/>
      <c r="E28" s="47"/>
      <c r="F28" s="47"/>
      <c r="G28" s="47"/>
      <c r="H28" s="47"/>
    </row>
    <row r="29" spans="1:8" ht="54" customHeight="1">
      <c r="A29" s="2"/>
      <c r="B29" s="1">
        <f>YEAR(DATE(Calendario2Año,Calendario2MesOpción+1,1))</f>
        <v>2024</v>
      </c>
      <c r="C29" s="6" t="str">
        <f>TEXT(DATE(Calendario2Año,Calendario2MesOpción+1,1),"mmmm")</f>
        <v>noviembre</v>
      </c>
      <c r="D29" s="9"/>
      <c r="E29" s="9"/>
      <c r="F29" s="9"/>
      <c r="G29" s="9"/>
      <c r="H29" s="2"/>
    </row>
    <row r="30" spans="1:8" ht="14.25" customHeight="1">
      <c r="A30" s="3"/>
      <c r="B30" s="7" t="str">
        <f>UPPER(TEXT(B31,"dddd"))</f>
        <v>LUNES</v>
      </c>
      <c r="C30" s="8" t="str">
        <f t="shared" ref="C30" si="2">UPPER(TEXT(C31,"dddd"))</f>
        <v>MARTES</v>
      </c>
      <c r="D30" s="7" t="str">
        <f t="shared" ref="D30" si="3">UPPER(TEXT(D31,"dddd"))</f>
        <v>MIÉRCOLES</v>
      </c>
      <c r="E30" s="8" t="str">
        <f t="shared" ref="E30" si="4">UPPER(TEXT(E31,"dddd"))</f>
        <v>JUEVES</v>
      </c>
      <c r="F30" s="7" t="str">
        <f t="shared" ref="F30" si="5">UPPER(TEXT(F31,"dddd"))</f>
        <v>VIERNES</v>
      </c>
      <c r="G30" s="8" t="str">
        <f t="shared" ref="G30" si="6">UPPER(TEXT(G31,"dddd"))</f>
        <v>SÁBADO</v>
      </c>
      <c r="H30" s="7" t="str">
        <f t="shared" ref="H30" si="7">UPPER(TEXT(H31,"dddd"))</f>
        <v>DOMINGO</v>
      </c>
    </row>
    <row r="31" spans="1:8" ht="16.5" customHeight="1">
      <c r="B31" s="4">
        <f t="array" ref="B31:H31">Días+1+DATE(Calendario3Año,Calendario3MesOpción,1)-WEEKDAY(DATE(Calendario3Año,Calendario3MesOpción,1),DíaDeLaSemanaOpción)</f>
        <v>45593</v>
      </c>
      <c r="C31" s="4">
        <v>45594</v>
      </c>
      <c r="D31" s="4">
        <v>45595</v>
      </c>
      <c r="E31" s="4">
        <v>45596</v>
      </c>
      <c r="F31" s="4">
        <v>45597</v>
      </c>
      <c r="G31" s="4">
        <v>45598</v>
      </c>
      <c r="H31" s="5">
        <v>45599</v>
      </c>
    </row>
    <row r="32" spans="1:8" ht="56.25" customHeight="1">
      <c r="B32" s="10"/>
      <c r="C32" s="10"/>
      <c r="D32" s="10"/>
      <c r="E32" s="10"/>
      <c r="F32" s="10"/>
      <c r="G32" s="10"/>
      <c r="H32" s="11"/>
    </row>
    <row r="33" spans="1:8" ht="16.5" customHeight="1">
      <c r="B33" s="4">
        <f t="array" ref="B33:H33">Días+8+DATE(Calendario3Año,Calendario3MesOpción,1)-WEEKDAY(DATE(Calendario3Año,Calendario3MesOpción,1),DíaDeLaSemanaOpción)</f>
        <v>45600</v>
      </c>
      <c r="C33" s="4">
        <v>45601</v>
      </c>
      <c r="D33" s="4">
        <v>45602</v>
      </c>
      <c r="E33" s="4">
        <v>45603</v>
      </c>
      <c r="F33" s="4">
        <v>45604</v>
      </c>
      <c r="G33" s="4">
        <v>45605</v>
      </c>
      <c r="H33" s="5">
        <v>45606</v>
      </c>
    </row>
    <row r="34" spans="1:8" ht="167.1" customHeight="1">
      <c r="B34" s="18" t="s">
        <v>42</v>
      </c>
      <c r="C34" s="19" t="s">
        <v>44</v>
      </c>
      <c r="D34" s="19" t="s">
        <v>45</v>
      </c>
      <c r="E34" s="19" t="s">
        <v>44</v>
      </c>
      <c r="F34" s="19" t="s">
        <v>46</v>
      </c>
      <c r="G34" s="10"/>
      <c r="H34" s="11"/>
    </row>
    <row r="35" spans="1:8" ht="16.5" customHeight="1">
      <c r="B35" s="4">
        <f t="array" ref="B35:H35">Días+15+DATE(Calendario3Año,Calendario3MesOpción,1)-WEEKDAY(DATE(Calendario3Año,Calendario3MesOpción,1),DíaDeLaSemanaOpción)</f>
        <v>45607</v>
      </c>
      <c r="C35" s="4">
        <v>45608</v>
      </c>
      <c r="D35" s="4">
        <v>45609</v>
      </c>
      <c r="E35" s="4">
        <v>45610</v>
      </c>
      <c r="F35" s="4">
        <v>45611</v>
      </c>
      <c r="G35" s="4">
        <v>45612</v>
      </c>
      <c r="H35" s="5">
        <v>45613</v>
      </c>
    </row>
    <row r="36" spans="1:8" ht="147" customHeight="1">
      <c r="B36" s="19" t="s">
        <v>42</v>
      </c>
      <c r="C36" s="19" t="s">
        <v>44</v>
      </c>
      <c r="D36" s="19" t="s">
        <v>45</v>
      </c>
      <c r="E36" s="19" t="s">
        <v>44</v>
      </c>
      <c r="F36" s="19" t="s">
        <v>44</v>
      </c>
      <c r="G36" s="10"/>
      <c r="H36" s="11"/>
    </row>
    <row r="37" spans="1:8" ht="16.5" customHeight="1">
      <c r="B37" s="4">
        <f t="array" ref="B37:H37">Días+22+DATE(Calendario3Año,Calendario3MesOpción,1)-WEEKDAY(DATE(Calendario3Año,Calendario3MesOpción,1),DíaDeLaSemanaOpción)</f>
        <v>45614</v>
      </c>
      <c r="C37" s="4">
        <v>45615</v>
      </c>
      <c r="D37" s="4">
        <v>45616</v>
      </c>
      <c r="E37" s="4">
        <v>45617</v>
      </c>
      <c r="F37" s="4">
        <v>45618</v>
      </c>
      <c r="G37" s="4">
        <v>45619</v>
      </c>
      <c r="H37" s="5">
        <v>45620</v>
      </c>
    </row>
    <row r="38" spans="1:8" ht="129.94999999999999" customHeight="1">
      <c r="B38" s="19" t="s">
        <v>42</v>
      </c>
      <c r="C38" s="20" t="s">
        <v>35</v>
      </c>
      <c r="D38" s="20" t="s">
        <v>36</v>
      </c>
      <c r="E38" s="20" t="s">
        <v>34</v>
      </c>
      <c r="F38" s="21" t="s">
        <v>22</v>
      </c>
      <c r="G38" s="10"/>
      <c r="H38" s="11"/>
    </row>
    <row r="39" spans="1:8" ht="16.5" customHeight="1">
      <c r="B39" s="4">
        <f t="array" ref="B39:H39">Días+29+DATE(Calendario3Año,Calendario3MesOpción,1)-WEEKDAY(DATE(Calendario3Año,Calendario3MesOpción,1),DíaDeLaSemanaOpción)</f>
        <v>45621</v>
      </c>
      <c r="C39" s="4">
        <v>45622</v>
      </c>
      <c r="D39" s="4">
        <v>45623</v>
      </c>
      <c r="E39" s="4">
        <v>45624</v>
      </c>
      <c r="F39" s="4">
        <v>45625</v>
      </c>
      <c r="G39" s="4">
        <v>45626</v>
      </c>
      <c r="H39" s="5">
        <v>45627</v>
      </c>
    </row>
    <row r="40" spans="1:8" ht="155.1" customHeight="1">
      <c r="B40" s="22" t="s">
        <v>48</v>
      </c>
      <c r="C40" s="21" t="s">
        <v>22</v>
      </c>
      <c r="D40" s="21" t="s">
        <v>14</v>
      </c>
      <c r="E40" s="21" t="s">
        <v>14</v>
      </c>
      <c r="F40" s="21" t="s">
        <v>22</v>
      </c>
      <c r="G40" s="10"/>
      <c r="H40" s="12"/>
    </row>
    <row r="41" spans="1:8" ht="16.5" customHeight="1">
      <c r="B41" s="4">
        <f t="array" ref="B41:C41">Días+36+DATE(Calendario3Año,Calendario3MesOpción,1)-WEEKDAY(DATE(Calendario3Año,Calendario3MesOpción,1),DíaDeLaSemanaOpción)</f>
        <v>45628</v>
      </c>
      <c r="C41" s="4">
        <v>45629</v>
      </c>
      <c r="D41" s="45"/>
      <c r="E41" s="45"/>
      <c r="F41" s="45"/>
      <c r="G41" s="45"/>
      <c r="H41" s="45"/>
    </row>
    <row r="42" spans="1:8" ht="63.75" customHeight="1">
      <c r="B42" s="10"/>
      <c r="C42" s="10"/>
      <c r="D42" s="47" t="s">
        <v>49</v>
      </c>
      <c r="E42" s="47"/>
      <c r="F42" s="47"/>
      <c r="G42" s="47"/>
      <c r="H42" s="47"/>
    </row>
    <row r="43" spans="1:8" ht="54" customHeight="1">
      <c r="A43" s="2"/>
      <c r="B43" s="1">
        <f>YEAR(DATE(Calendario3Año,Calendario3MesOpción+1,1))</f>
        <v>2024</v>
      </c>
      <c r="C43" s="6" t="str">
        <f>TEXT(DATE(Calendario3Año,Calendario3MesOpción+1,1),"mmmm")</f>
        <v>diciembre</v>
      </c>
      <c r="D43" s="9"/>
      <c r="E43" s="9"/>
      <c r="F43" s="9"/>
      <c r="G43" s="9"/>
      <c r="H43" s="2"/>
    </row>
    <row r="44" spans="1:8" ht="14.25" customHeight="1">
      <c r="A44" s="3"/>
      <c r="B44" s="7" t="str">
        <f>UPPER(TEXT(B45,"dddd"))</f>
        <v>LUNES</v>
      </c>
      <c r="C44" s="8" t="str">
        <f t="shared" ref="C44" si="8">UPPER(TEXT(C45,"dddd"))</f>
        <v>MARTES</v>
      </c>
      <c r="D44" s="7" t="str">
        <f t="shared" ref="D44" si="9">UPPER(TEXT(D45,"dddd"))</f>
        <v>MIÉRCOLES</v>
      </c>
      <c r="E44" s="8" t="str">
        <f t="shared" ref="E44" si="10">UPPER(TEXT(E45,"dddd"))</f>
        <v>JUEVES</v>
      </c>
      <c r="F44" s="7" t="str">
        <f t="shared" ref="F44" si="11">UPPER(TEXT(F45,"dddd"))</f>
        <v>VIERNES</v>
      </c>
      <c r="G44" s="8" t="str">
        <f t="shared" ref="G44" si="12">UPPER(TEXT(G45,"dddd"))</f>
        <v>SÁBADO</v>
      </c>
      <c r="H44" s="7" t="str">
        <f t="shared" ref="H44" si="13">UPPER(TEXT(H45,"dddd"))</f>
        <v>DOMINGO</v>
      </c>
    </row>
    <row r="45" spans="1:8" ht="16.5" customHeight="1">
      <c r="B45" s="4">
        <f t="array" ref="B45:H45">Días+1+DATE(Calendario4Año,Calendario4MesOpción,1)-WEEKDAY(DATE(Calendario4Año,Calendario4MesOpción,1),DíaDeLaSemanaOpción)</f>
        <v>45621</v>
      </c>
      <c r="C45" s="4">
        <v>45622</v>
      </c>
      <c r="D45" s="4">
        <v>45623</v>
      </c>
      <c r="E45" s="4">
        <v>45624</v>
      </c>
      <c r="F45" s="4">
        <v>45625</v>
      </c>
      <c r="G45" s="4">
        <v>45626</v>
      </c>
      <c r="H45" s="5">
        <v>45627</v>
      </c>
    </row>
    <row r="46" spans="1:8" ht="56.25" customHeight="1">
      <c r="B46" s="10"/>
      <c r="C46" s="10"/>
      <c r="D46" s="10"/>
      <c r="E46" s="10"/>
      <c r="F46" s="10"/>
      <c r="G46" s="10"/>
      <c r="H46" s="11"/>
    </row>
    <row r="47" spans="1:8" ht="16.5" customHeight="1">
      <c r="B47" s="4">
        <f t="array" ref="B47:H47">Días+8+DATE(Calendario4Año,Calendario4MesOpción,1)-WEEKDAY(DATE(Calendario4Año,Calendario4MesOpción,1),DíaDeLaSemanaOpción)</f>
        <v>45628</v>
      </c>
      <c r="C47" s="4">
        <v>45629</v>
      </c>
      <c r="D47" s="4">
        <v>45630</v>
      </c>
      <c r="E47" s="4">
        <v>45631</v>
      </c>
      <c r="F47" s="4">
        <v>45632</v>
      </c>
      <c r="G47" s="4">
        <v>45633</v>
      </c>
      <c r="H47" s="5">
        <v>45634</v>
      </c>
    </row>
    <row r="48" spans="1:8" ht="126.95" customHeight="1">
      <c r="B48" s="23" t="s">
        <v>15</v>
      </c>
      <c r="C48" s="24" t="s">
        <v>50</v>
      </c>
      <c r="D48" s="23" t="s">
        <v>51</v>
      </c>
      <c r="E48" s="23" t="s">
        <v>15</v>
      </c>
      <c r="F48" s="10"/>
      <c r="G48" s="10"/>
      <c r="H48" s="11"/>
    </row>
    <row r="49" spans="1:8" ht="16.5" customHeight="1">
      <c r="B49" s="4">
        <f t="array" ref="B49:H49">Días+15+DATE(Calendario4Año,Calendario4MesOpción,1)-WEEKDAY(DATE(Calendario4Año,Calendario4MesOpción,1),DíaDeLaSemanaOpción)</f>
        <v>45635</v>
      </c>
      <c r="C49" s="4">
        <v>45636</v>
      </c>
      <c r="D49" s="4">
        <v>45637</v>
      </c>
      <c r="E49" s="4">
        <v>45638</v>
      </c>
      <c r="F49" s="4">
        <v>45639</v>
      </c>
      <c r="G49" s="4">
        <v>45640</v>
      </c>
      <c r="H49" s="5">
        <v>45641</v>
      </c>
    </row>
    <row r="50" spans="1:8" ht="104.1" customHeight="1">
      <c r="B50" s="10"/>
      <c r="C50" s="23" t="s">
        <v>15</v>
      </c>
      <c r="D50" s="23" t="s">
        <v>15</v>
      </c>
      <c r="E50" s="23" t="s">
        <v>15</v>
      </c>
      <c r="F50" s="23" t="s">
        <v>52</v>
      </c>
      <c r="G50" s="10"/>
      <c r="H50" s="11"/>
    </row>
    <row r="51" spans="1:8" ht="16.5" customHeight="1">
      <c r="B51" s="4">
        <f t="array" ref="B51:H51">Días+22+DATE(Calendario4Año,Calendario4MesOpción,1)-WEEKDAY(DATE(Calendario4Año,Calendario4MesOpción,1),DíaDeLaSemanaOpción)</f>
        <v>45642</v>
      </c>
      <c r="C51" s="4">
        <v>45643</v>
      </c>
      <c r="D51" s="4">
        <v>45644</v>
      </c>
      <c r="E51" s="4">
        <v>45645</v>
      </c>
      <c r="F51" s="4">
        <v>45646</v>
      </c>
      <c r="G51" s="4">
        <v>45647</v>
      </c>
      <c r="H51" s="5">
        <v>45648</v>
      </c>
    </row>
    <row r="52" spans="1:8" ht="158.1" customHeight="1">
      <c r="B52" s="23" t="s">
        <v>15</v>
      </c>
      <c r="C52" s="25" t="s">
        <v>16</v>
      </c>
      <c r="D52" s="25" t="s">
        <v>16</v>
      </c>
      <c r="E52" s="25" t="s">
        <v>16</v>
      </c>
      <c r="F52" s="25" t="s">
        <v>31</v>
      </c>
      <c r="G52" s="10"/>
      <c r="H52" s="11"/>
    </row>
    <row r="53" spans="1:8" ht="16.5" customHeight="1">
      <c r="B53" s="4">
        <f t="array" ref="B53:H53">Días+29+DATE(Calendario4Año,Calendario4MesOpción,1)-WEEKDAY(DATE(Calendario4Año,Calendario4MesOpción,1),DíaDeLaSemanaOpción)</f>
        <v>45649</v>
      </c>
      <c r="C53" s="4">
        <v>45650</v>
      </c>
      <c r="D53" s="4">
        <v>45651</v>
      </c>
      <c r="E53" s="4">
        <v>45652</v>
      </c>
      <c r="F53" s="4">
        <v>45653</v>
      </c>
      <c r="G53" s="4">
        <v>45654</v>
      </c>
      <c r="H53" s="5">
        <v>45655</v>
      </c>
    </row>
    <row r="54" spans="1:8" ht="57" customHeight="1">
      <c r="B54" s="10"/>
      <c r="C54" s="10"/>
      <c r="D54" s="10"/>
      <c r="E54" s="10"/>
      <c r="F54" s="10"/>
      <c r="G54" s="10"/>
      <c r="H54" s="12"/>
    </row>
    <row r="55" spans="1:8" ht="16.5" customHeight="1">
      <c r="B55" s="4">
        <f t="array" ref="B55:C55">Días+36+DATE(Calendario4Año,Calendario4MesOpción,1)-WEEKDAY(DATE(Calendario4Año,Calendario4MesOpción,1),DíaDeLaSemanaOpción)</f>
        <v>45656</v>
      </c>
      <c r="C55" s="4">
        <v>45657</v>
      </c>
      <c r="D55" s="44" t="s">
        <v>1</v>
      </c>
      <c r="E55" s="45"/>
      <c r="F55" s="45"/>
      <c r="G55" s="45"/>
      <c r="H55" s="45"/>
    </row>
    <row r="56" spans="1:8" ht="63.75" customHeight="1">
      <c r="B56" s="10"/>
      <c r="C56" s="10"/>
      <c r="D56" s="47" t="s">
        <v>64</v>
      </c>
      <c r="E56" s="47"/>
      <c r="F56" s="47"/>
      <c r="G56" s="47"/>
      <c r="H56" s="47"/>
    </row>
    <row r="57" spans="1:8" ht="54" customHeight="1">
      <c r="A57" s="2"/>
      <c r="B57" s="1">
        <f>YEAR(DATE(Calendario4Año,Calendario4MesOpción+1,1))</f>
        <v>2025</v>
      </c>
      <c r="C57" s="6" t="str">
        <f>TEXT(DATE(Calendario4Año,Calendario4MesOpción+1,1),"mmmm")</f>
        <v>enero</v>
      </c>
      <c r="D57" s="9"/>
      <c r="E57" s="9"/>
      <c r="F57" s="9"/>
      <c r="G57" s="9"/>
      <c r="H57" s="2"/>
    </row>
    <row r="58" spans="1:8" ht="14.25" customHeight="1">
      <c r="A58" s="3"/>
      <c r="B58" s="7" t="str">
        <f>UPPER(TEXT(B59,"dddd"))</f>
        <v>LUNES</v>
      </c>
      <c r="C58" s="8" t="str">
        <f t="shared" ref="C58" si="14">UPPER(TEXT(C59,"dddd"))</f>
        <v>MARTES</v>
      </c>
      <c r="D58" s="7" t="str">
        <f t="shared" ref="D58" si="15">UPPER(TEXT(D59,"dddd"))</f>
        <v>MIÉRCOLES</v>
      </c>
      <c r="E58" s="8" t="str">
        <f t="shared" ref="E58" si="16">UPPER(TEXT(E59,"dddd"))</f>
        <v>JUEVES</v>
      </c>
      <c r="F58" s="7" t="str">
        <f t="shared" ref="F58" si="17">UPPER(TEXT(F59,"dddd"))</f>
        <v>VIERNES</v>
      </c>
      <c r="G58" s="8" t="str">
        <f t="shared" ref="G58" si="18">UPPER(TEXT(G59,"dddd"))</f>
        <v>SÁBADO</v>
      </c>
      <c r="H58" s="7" t="str">
        <f t="shared" ref="H58" si="19">UPPER(TEXT(H59,"dddd"))</f>
        <v>DOMINGO</v>
      </c>
    </row>
    <row r="59" spans="1:8" ht="16.5" customHeight="1">
      <c r="B59" s="4">
        <f t="array" ref="B59:H59">Días+1+DATE(Calendario5Año,Calendario5MesOpción,1)-WEEKDAY(DATE(Calendario5Año,Calendario5MesOpción,1),DíaDeLaSemanaOpción)</f>
        <v>45656</v>
      </c>
      <c r="C59" s="4">
        <v>45657</v>
      </c>
      <c r="D59" s="4">
        <v>45658</v>
      </c>
      <c r="E59" s="4">
        <v>45659</v>
      </c>
      <c r="F59" s="4">
        <v>45660</v>
      </c>
      <c r="G59" s="4">
        <v>45661</v>
      </c>
      <c r="H59" s="5">
        <v>45662</v>
      </c>
    </row>
    <row r="60" spans="1:8" ht="56.25" customHeight="1">
      <c r="B60" s="10"/>
      <c r="C60" s="10"/>
      <c r="D60" s="10"/>
      <c r="E60" s="10"/>
      <c r="F60" s="10"/>
      <c r="G60" s="10"/>
      <c r="H60" s="11"/>
    </row>
    <row r="61" spans="1:8" ht="16.5" customHeight="1">
      <c r="B61" s="4">
        <f t="array" ref="B61:H61">Días+8+DATE(Calendario5Año,Calendario5MesOpción,1)-WEEKDAY(DATE(Calendario5Año,Calendario5MesOpción,1),DíaDeLaSemanaOpción)</f>
        <v>45663</v>
      </c>
      <c r="C61" s="4">
        <v>45664</v>
      </c>
      <c r="D61" s="4">
        <v>45665</v>
      </c>
      <c r="E61" s="4">
        <v>45666</v>
      </c>
      <c r="F61" s="4">
        <v>45667</v>
      </c>
      <c r="G61" s="4">
        <v>45668</v>
      </c>
      <c r="H61" s="5">
        <v>45669</v>
      </c>
    </row>
    <row r="62" spans="1:8" ht="152.1" customHeight="1">
      <c r="B62" s="10"/>
      <c r="C62" s="10"/>
      <c r="D62" s="26" t="s">
        <v>16</v>
      </c>
      <c r="E62" s="26" t="s">
        <v>53</v>
      </c>
      <c r="F62" s="26" t="s">
        <v>16</v>
      </c>
      <c r="G62" s="10"/>
      <c r="H62" s="11"/>
    </row>
    <row r="63" spans="1:8" ht="16.5" customHeight="1">
      <c r="B63" s="4">
        <f t="array" ref="B63:H63">Días+15+DATE(Calendario5Año,Calendario5MesOpción,1)-WEEKDAY(DATE(Calendario5Año,Calendario5MesOpción,1),DíaDeLaSemanaOpción)</f>
        <v>45670</v>
      </c>
      <c r="C63" s="4">
        <v>45671</v>
      </c>
      <c r="D63" s="4">
        <v>45672</v>
      </c>
      <c r="E63" s="4">
        <v>45673</v>
      </c>
      <c r="F63" s="4">
        <v>45674</v>
      </c>
      <c r="G63" s="4">
        <v>45675</v>
      </c>
      <c r="H63" s="5">
        <v>45676</v>
      </c>
    </row>
    <row r="64" spans="1:8" ht="102.95" customHeight="1">
      <c r="B64" s="26" t="s">
        <v>16</v>
      </c>
      <c r="C64" s="26" t="s">
        <v>16</v>
      </c>
      <c r="D64" s="27" t="s">
        <v>54</v>
      </c>
      <c r="E64" s="27" t="s">
        <v>55</v>
      </c>
      <c r="F64" s="27" t="s">
        <v>56</v>
      </c>
      <c r="G64" s="10"/>
      <c r="H64" s="11"/>
    </row>
    <row r="65" spans="1:8" ht="16.5" customHeight="1">
      <c r="B65" s="4">
        <f t="array" ref="B65:H65">Días+22+DATE(Calendario5Año,Calendario5MesOpción,1)-WEEKDAY(DATE(Calendario5Año,Calendario5MesOpción,1),DíaDeLaSemanaOpción)</f>
        <v>45677</v>
      </c>
      <c r="C65" s="4">
        <v>45678</v>
      </c>
      <c r="D65" s="4">
        <v>45679</v>
      </c>
      <c r="E65" s="4">
        <v>45680</v>
      </c>
      <c r="F65" s="4">
        <v>45681</v>
      </c>
      <c r="G65" s="4">
        <v>45682</v>
      </c>
      <c r="H65" s="5">
        <v>45683</v>
      </c>
    </row>
    <row r="66" spans="1:8" ht="131.1" customHeight="1">
      <c r="A66">
        <f>J64</f>
        <v>0</v>
      </c>
      <c r="B66" s="27" t="s">
        <v>57</v>
      </c>
      <c r="C66" s="27" t="s">
        <v>58</v>
      </c>
      <c r="D66" s="27" t="s">
        <v>59</v>
      </c>
      <c r="E66" s="27" t="s">
        <v>60</v>
      </c>
      <c r="F66" s="27" t="s">
        <v>61</v>
      </c>
      <c r="G66" s="10"/>
      <c r="H66" s="11"/>
    </row>
    <row r="67" spans="1:8" ht="16.5" customHeight="1">
      <c r="B67" s="4">
        <f t="array" ref="B67:H67">Días+29+DATE(Calendario5Año,Calendario5MesOpción,1)-WEEKDAY(DATE(Calendario5Año,Calendario5MesOpción,1),DíaDeLaSemanaOpción)</f>
        <v>45684</v>
      </c>
      <c r="C67" s="4">
        <v>45685</v>
      </c>
      <c r="D67" s="4">
        <v>45686</v>
      </c>
      <c r="E67" s="4">
        <v>45687</v>
      </c>
      <c r="F67" s="4">
        <v>45688</v>
      </c>
      <c r="G67" s="4">
        <v>45689</v>
      </c>
      <c r="H67" s="5">
        <v>45690</v>
      </c>
    </row>
    <row r="68" spans="1:8" ht="89.1" customHeight="1">
      <c r="B68" s="28" t="s">
        <v>62</v>
      </c>
      <c r="C68" s="28" t="s">
        <v>63</v>
      </c>
      <c r="D68" s="28" t="s">
        <v>58</v>
      </c>
      <c r="E68" s="29" t="s">
        <v>33</v>
      </c>
      <c r="F68" s="28" t="s">
        <v>58</v>
      </c>
      <c r="G68" s="10"/>
      <c r="H68" s="12"/>
    </row>
    <row r="69" spans="1:8" ht="16.5" customHeight="1">
      <c r="B69" s="4">
        <f t="array" ref="B69:C69">Días+36+DATE(Calendario5Año,Calendario5MesOpción,1)-WEEKDAY(DATE(Calendario5Año,Calendario5MesOpción,1),DíaDeLaSemanaOpción)</f>
        <v>45691</v>
      </c>
      <c r="C69" s="4">
        <v>45692</v>
      </c>
      <c r="D69" s="44" t="s">
        <v>1</v>
      </c>
      <c r="E69" s="45"/>
      <c r="F69" s="45"/>
      <c r="G69" s="45"/>
      <c r="H69" s="45"/>
    </row>
    <row r="70" spans="1:8" ht="63.75" customHeight="1">
      <c r="B70" s="10"/>
      <c r="C70" s="10"/>
      <c r="D70" s="47" t="s">
        <v>65</v>
      </c>
      <c r="E70" s="47"/>
      <c r="F70" s="47"/>
      <c r="G70" s="47"/>
      <c r="H70" s="47"/>
    </row>
    <row r="71" spans="1:8" ht="54" customHeight="1">
      <c r="A71" s="2"/>
      <c r="B71" s="1">
        <f>YEAR(DATE(Calendario5Año,Calendario5MesOpción+1,1))</f>
        <v>2025</v>
      </c>
      <c r="C71" s="6" t="str">
        <f>TEXT(DATE(Calendario5Año,Calendario5MesOpción+1,1),"mmmm")</f>
        <v>febrero</v>
      </c>
      <c r="D71" s="9"/>
      <c r="E71" s="9"/>
      <c r="F71" s="9"/>
      <c r="G71" s="9"/>
      <c r="H71" s="2"/>
    </row>
    <row r="72" spans="1:8" ht="14.25" customHeight="1">
      <c r="A72" s="3"/>
      <c r="B72" s="7" t="str">
        <f>UPPER(TEXT(B73,"dddd"))</f>
        <v>LUNES</v>
      </c>
      <c r="C72" s="8" t="str">
        <f t="shared" ref="C72" si="20">UPPER(TEXT(C73,"dddd"))</f>
        <v>MARTES</v>
      </c>
      <c r="D72" s="7" t="str">
        <f t="shared" ref="D72" si="21">UPPER(TEXT(D73,"dddd"))</f>
        <v>MIÉRCOLES</v>
      </c>
      <c r="E72" s="8" t="str">
        <f t="shared" ref="E72" si="22">UPPER(TEXT(E73,"dddd"))</f>
        <v>JUEVES</v>
      </c>
      <c r="F72" s="7" t="str">
        <f t="shared" ref="F72" si="23">UPPER(TEXT(F73,"dddd"))</f>
        <v>VIERNES</v>
      </c>
      <c r="G72" s="8" t="str">
        <f t="shared" ref="G72" si="24">UPPER(TEXT(G73,"dddd"))</f>
        <v>SÁBADO</v>
      </c>
      <c r="H72" s="7" t="str">
        <f t="shared" ref="H72" si="25">UPPER(TEXT(H73,"dddd"))</f>
        <v>DOMINGO</v>
      </c>
    </row>
    <row r="73" spans="1:8" ht="16.5" customHeight="1">
      <c r="B73" s="4">
        <f t="array" ref="B73:H73">Días+1+DATE(Calendario6Año,Calendario6MesOpción,1)-WEEKDAY(DATE(Calendario6Año,Calendario6MesOpción,1),DíaDeLaSemanaOpción)</f>
        <v>45684</v>
      </c>
      <c r="C73" s="4">
        <v>45685</v>
      </c>
      <c r="D73" s="4">
        <v>45686</v>
      </c>
      <c r="E73" s="4">
        <v>45687</v>
      </c>
      <c r="F73" s="4">
        <v>45688</v>
      </c>
      <c r="G73" s="4">
        <v>45689</v>
      </c>
      <c r="H73" s="5">
        <v>45690</v>
      </c>
    </row>
    <row r="74" spans="1:8" ht="56.25" customHeight="1">
      <c r="B74" s="10"/>
      <c r="C74" s="10"/>
      <c r="D74" s="10"/>
      <c r="E74" s="10"/>
      <c r="F74" s="10"/>
      <c r="G74" s="10"/>
      <c r="H74" s="11"/>
    </row>
    <row r="75" spans="1:8" ht="16.5" customHeight="1">
      <c r="B75" s="4">
        <f t="array" ref="B75:H75">Días+8+DATE(Calendario6Año,Calendario6MesOpción,1)-WEEKDAY(DATE(Calendario6Año,Calendario6MesOpción,1),DíaDeLaSemanaOpción)</f>
        <v>45691</v>
      </c>
      <c r="C75" s="4">
        <v>45692</v>
      </c>
      <c r="D75" s="4">
        <v>45693</v>
      </c>
      <c r="E75" s="4">
        <v>45694</v>
      </c>
      <c r="F75" s="4">
        <v>45695</v>
      </c>
      <c r="G75" s="4">
        <v>45696</v>
      </c>
      <c r="H75" s="5">
        <v>45697</v>
      </c>
    </row>
    <row r="76" spans="1:8" ht="90" customHeight="1">
      <c r="B76" s="42" t="s">
        <v>86</v>
      </c>
      <c r="C76" s="27" t="s">
        <v>66</v>
      </c>
      <c r="D76" s="27" t="s">
        <v>67</v>
      </c>
      <c r="E76" s="27" t="s">
        <v>17</v>
      </c>
      <c r="F76" s="10"/>
      <c r="G76" s="10"/>
      <c r="H76" s="11"/>
    </row>
    <row r="77" spans="1:8" ht="16.5" customHeight="1">
      <c r="B77" s="4">
        <f t="array" ref="B77:H77">Días+15+DATE(Calendario6Año,Calendario6MesOpción,1)-WEEKDAY(DATE(Calendario6Año,Calendario6MesOpción,1),DíaDeLaSemanaOpción)</f>
        <v>45698</v>
      </c>
      <c r="C77" s="4">
        <v>45699</v>
      </c>
      <c r="D77" s="4">
        <v>45700</v>
      </c>
      <c r="E77" s="4">
        <v>45701</v>
      </c>
      <c r="F77" s="4">
        <v>45702</v>
      </c>
      <c r="G77" s="4">
        <v>45703</v>
      </c>
      <c r="H77" s="5">
        <v>45704</v>
      </c>
    </row>
    <row r="78" spans="1:8" ht="56.25" customHeight="1">
      <c r="B78" s="14" t="s">
        <v>23</v>
      </c>
      <c r="C78" s="43" t="s">
        <v>88</v>
      </c>
      <c r="D78" s="10" t="s">
        <v>87</v>
      </c>
      <c r="E78" s="13" t="s">
        <v>24</v>
      </c>
      <c r="F78" s="30" t="s">
        <v>5</v>
      </c>
      <c r="G78" s="10"/>
      <c r="H78" s="11"/>
    </row>
    <row r="79" spans="1:8" ht="16.5" customHeight="1">
      <c r="B79" s="4">
        <f t="array" ref="B79:H79">Días+22+DATE(Calendario6Año,Calendario6MesOpción,1)-WEEKDAY(DATE(Calendario6Año,Calendario6MesOpción,1),DíaDeLaSemanaOpción)</f>
        <v>45705</v>
      </c>
      <c r="C79" s="4">
        <v>45706</v>
      </c>
      <c r="D79" s="4">
        <v>45707</v>
      </c>
      <c r="E79" s="4">
        <v>45708</v>
      </c>
      <c r="F79" s="4">
        <v>45709</v>
      </c>
      <c r="G79" s="4">
        <v>45710</v>
      </c>
      <c r="H79" s="5">
        <v>45711</v>
      </c>
    </row>
    <row r="80" spans="1:8" ht="87.95" customHeight="1">
      <c r="B80" s="23" t="s">
        <v>68</v>
      </c>
      <c r="C80" s="20" t="s">
        <v>18</v>
      </c>
      <c r="D80" s="23" t="s">
        <v>27</v>
      </c>
      <c r="E80" s="23" t="s">
        <v>27</v>
      </c>
      <c r="F80" s="20" t="s">
        <v>69</v>
      </c>
      <c r="G80" s="10"/>
      <c r="H80" s="11"/>
    </row>
    <row r="81" spans="1:8" ht="16.5" customHeight="1">
      <c r="B81" s="4">
        <f t="array" ref="B81:H81">Días+29+DATE(Calendario6Año,Calendario6MesOpción,1)-WEEKDAY(DATE(Calendario6Año,Calendario6MesOpción,1),DíaDeLaSemanaOpción)</f>
        <v>45712</v>
      </c>
      <c r="C81" s="4">
        <v>45713</v>
      </c>
      <c r="D81" s="4">
        <v>45714</v>
      </c>
      <c r="E81" s="4">
        <v>45715</v>
      </c>
      <c r="F81" s="4">
        <v>45716</v>
      </c>
      <c r="G81" s="4">
        <v>45717</v>
      </c>
      <c r="H81" s="5">
        <v>45718</v>
      </c>
    </row>
    <row r="82" spans="1:8" ht="83.1" customHeight="1">
      <c r="B82" s="23" t="s">
        <v>27</v>
      </c>
      <c r="C82" s="20" t="s">
        <v>18</v>
      </c>
      <c r="D82" s="23" t="s">
        <v>27</v>
      </c>
      <c r="E82" s="23" t="s">
        <v>27</v>
      </c>
      <c r="F82" s="10"/>
      <c r="G82" s="10"/>
      <c r="H82" s="12"/>
    </row>
    <row r="83" spans="1:8" ht="16.5" customHeight="1">
      <c r="B83" s="4">
        <f t="array" ref="B83:C83">Días+36+DATE(Calendario6Año,Calendario6MesOpción,1)-WEEKDAY(DATE(Calendario6Año,Calendario6MesOpción,1),DíaDeLaSemanaOpción)</f>
        <v>45719</v>
      </c>
      <c r="C83" s="4">
        <v>45720</v>
      </c>
      <c r="D83" s="44" t="s">
        <v>1</v>
      </c>
      <c r="E83" s="45"/>
      <c r="F83" s="45"/>
      <c r="G83" s="45"/>
      <c r="H83" s="45"/>
    </row>
    <row r="84" spans="1:8" ht="63.75" customHeight="1">
      <c r="B84" s="10"/>
      <c r="C84" s="10"/>
      <c r="D84" s="47" t="s">
        <v>64</v>
      </c>
      <c r="E84" s="47"/>
      <c r="F84" s="47"/>
      <c r="G84" s="47"/>
      <c r="H84" s="47"/>
    </row>
    <row r="85" spans="1:8" ht="54" customHeight="1">
      <c r="A85" s="2"/>
      <c r="B85" s="1">
        <f>YEAR(DATE(Calendario6Año,Calendario6MesOpción+1,1))</f>
        <v>2025</v>
      </c>
      <c r="C85" s="6" t="str">
        <f>TEXT(DATE(Calendario6Año,Calendario6MesOpción+1,1),"mmmm")</f>
        <v>marzo</v>
      </c>
      <c r="D85" s="9"/>
      <c r="E85" s="9"/>
      <c r="F85" s="9"/>
      <c r="G85" s="9"/>
      <c r="H85" s="2"/>
    </row>
    <row r="86" spans="1:8" ht="14.25" customHeight="1">
      <c r="A86" s="3"/>
      <c r="B86" s="7" t="str">
        <f>UPPER(TEXT(B87,"dddd"))</f>
        <v>LUNES</v>
      </c>
      <c r="C86" s="8" t="str">
        <f t="shared" ref="C86" si="26">UPPER(TEXT(C87,"dddd"))</f>
        <v>MARTES</v>
      </c>
      <c r="D86" s="7" t="str">
        <f t="shared" ref="D86" si="27">UPPER(TEXT(D87,"dddd"))</f>
        <v>MIÉRCOLES</v>
      </c>
      <c r="E86" s="8" t="str">
        <f t="shared" ref="E86" si="28">UPPER(TEXT(E87,"dddd"))</f>
        <v>JUEVES</v>
      </c>
      <c r="F86" s="7" t="str">
        <f t="shared" ref="F86" si="29">UPPER(TEXT(F87,"dddd"))</f>
        <v>VIERNES</v>
      </c>
      <c r="G86" s="8" t="str">
        <f t="shared" ref="G86" si="30">UPPER(TEXT(G87,"dddd"))</f>
        <v>SÁBADO</v>
      </c>
      <c r="H86" s="7" t="str">
        <f t="shared" ref="H86" si="31">UPPER(TEXT(H87,"dddd"))</f>
        <v>DOMINGO</v>
      </c>
    </row>
    <row r="87" spans="1:8" ht="16.5" customHeight="1">
      <c r="B87" s="4">
        <f t="array" ref="B87:H87">Días+1+DATE(Calendario7Año,Calendario7MesOpción,1)-WEEKDAY(DATE(Calendario7Año,Calendario7MesOpción,1),DíaDeLaSemanaOpción)</f>
        <v>45712</v>
      </c>
      <c r="C87" s="4">
        <v>45713</v>
      </c>
      <c r="D87" s="4">
        <v>45714</v>
      </c>
      <c r="E87" s="4">
        <v>45715</v>
      </c>
      <c r="F87" s="4">
        <v>45716</v>
      </c>
      <c r="G87" s="4">
        <v>45717</v>
      </c>
      <c r="H87" s="5">
        <v>45718</v>
      </c>
    </row>
    <row r="88" spans="1:8" ht="56.25" customHeight="1">
      <c r="B88" s="10"/>
      <c r="C88" s="10"/>
      <c r="D88" s="10"/>
      <c r="E88" s="10"/>
      <c r="F88" s="10"/>
      <c r="G88" s="10"/>
      <c r="H88" s="11"/>
    </row>
    <row r="89" spans="1:8" ht="16.5" customHeight="1">
      <c r="B89" s="4">
        <f t="array" ref="B89:H89">Días+8+DATE(Calendario7Año,Calendario7MesOpción,1)-WEEKDAY(DATE(Calendario7Año,Calendario7MesOpción,1),DíaDeLaSemanaOpción)</f>
        <v>45719</v>
      </c>
      <c r="C89" s="4">
        <v>45720</v>
      </c>
      <c r="D89" s="4">
        <v>45721</v>
      </c>
      <c r="E89" s="4">
        <v>45722</v>
      </c>
      <c r="F89" s="4">
        <v>45723</v>
      </c>
      <c r="G89" s="4">
        <v>45724</v>
      </c>
      <c r="H89" s="5">
        <v>45725</v>
      </c>
    </row>
    <row r="90" spans="1:8" ht="138" customHeight="1">
      <c r="B90" s="10"/>
      <c r="C90" s="20" t="s">
        <v>18</v>
      </c>
      <c r="D90" s="20" t="s">
        <v>25</v>
      </c>
      <c r="E90" s="20" t="s">
        <v>18</v>
      </c>
      <c r="F90" s="15" t="s">
        <v>70</v>
      </c>
      <c r="G90" s="10"/>
      <c r="H90" s="11"/>
    </row>
    <row r="91" spans="1:8" ht="16.5" customHeight="1">
      <c r="B91" s="4">
        <f t="array" ref="B91:H91">Días+15+DATE(Calendario7Año,Calendario7MesOpción,1)-WEEKDAY(DATE(Calendario7Año,Calendario7MesOpción,1),DíaDeLaSemanaOpción)</f>
        <v>45726</v>
      </c>
      <c r="C91" s="4">
        <v>45727</v>
      </c>
      <c r="D91" s="4">
        <v>45728</v>
      </c>
      <c r="E91" s="4">
        <v>45729</v>
      </c>
      <c r="F91" s="4">
        <v>45730</v>
      </c>
      <c r="G91" s="4">
        <v>45731</v>
      </c>
      <c r="H91" s="5">
        <v>45732</v>
      </c>
    </row>
    <row r="92" spans="1:8" ht="144" customHeight="1">
      <c r="B92" s="15" t="s">
        <v>70</v>
      </c>
      <c r="C92" s="15" t="s">
        <v>70</v>
      </c>
      <c r="D92" s="15" t="s">
        <v>71</v>
      </c>
      <c r="E92" s="15" t="s">
        <v>72</v>
      </c>
      <c r="F92" s="15" t="s">
        <v>70</v>
      </c>
      <c r="G92" s="10"/>
      <c r="H92" s="11"/>
    </row>
    <row r="93" spans="1:8" ht="16.5" customHeight="1">
      <c r="B93" s="4">
        <f t="array" ref="B93:H93">Días+22+DATE(Calendario7Año,Calendario7MesOpción,1)-WEEKDAY(DATE(Calendario7Año,Calendario7MesOpción,1),DíaDeLaSemanaOpción)</f>
        <v>45733</v>
      </c>
      <c r="C93" s="4">
        <v>45734</v>
      </c>
      <c r="D93" s="4">
        <v>45735</v>
      </c>
      <c r="E93" s="4">
        <v>45736</v>
      </c>
      <c r="F93" s="4">
        <v>45737</v>
      </c>
      <c r="G93" s="4">
        <v>45738</v>
      </c>
      <c r="H93" s="5">
        <v>45739</v>
      </c>
    </row>
    <row r="94" spans="1:8" ht="99.95" customHeight="1">
      <c r="B94" s="15" t="s">
        <v>70</v>
      </c>
      <c r="C94" s="15" t="s">
        <v>70</v>
      </c>
      <c r="D94" s="15" t="s">
        <v>70</v>
      </c>
      <c r="E94" s="15" t="s">
        <v>70</v>
      </c>
      <c r="F94" s="15" t="s">
        <v>70</v>
      </c>
      <c r="G94" s="10"/>
      <c r="H94" s="11"/>
    </row>
    <row r="95" spans="1:8" ht="16.5" customHeight="1">
      <c r="B95" s="4">
        <f t="array" ref="B95:H95">Días+29+DATE(Calendario7Año,Calendario7MesOpción,1)-WEEKDAY(DATE(Calendario7Año,Calendario7MesOpción,1),DíaDeLaSemanaOpción)</f>
        <v>45740</v>
      </c>
      <c r="C95" s="4">
        <v>45741</v>
      </c>
      <c r="D95" s="4">
        <v>45742</v>
      </c>
      <c r="E95" s="4">
        <v>45743</v>
      </c>
      <c r="F95" s="4">
        <v>45744</v>
      </c>
      <c r="G95" s="4">
        <v>45745</v>
      </c>
      <c r="H95" s="5">
        <v>45746</v>
      </c>
    </row>
    <row r="96" spans="1:8" ht="119.1" customHeight="1">
      <c r="B96" s="15" t="s">
        <v>70</v>
      </c>
      <c r="C96" s="31" t="s">
        <v>19</v>
      </c>
      <c r="D96" s="31" t="s">
        <v>19</v>
      </c>
      <c r="E96" s="31" t="s">
        <v>73</v>
      </c>
      <c r="F96" s="31" t="s">
        <v>19</v>
      </c>
      <c r="G96" s="10"/>
      <c r="H96" s="12"/>
    </row>
    <row r="97" spans="1:8" ht="16.5" customHeight="1">
      <c r="B97" s="4">
        <f t="array" ref="B97:C97">Días+36+DATE(Calendario7Año,Calendario7MesOpción,1)-WEEKDAY(DATE(Calendario7Año,Calendario7MesOpción,1),DíaDeLaSemanaOpción)</f>
        <v>45747</v>
      </c>
      <c r="C97" s="4">
        <v>45748</v>
      </c>
      <c r="D97" s="44" t="s">
        <v>1</v>
      </c>
      <c r="E97" s="45"/>
      <c r="F97" s="45"/>
      <c r="G97" s="45"/>
      <c r="H97" s="45"/>
    </row>
    <row r="98" spans="1:8" ht="63.75" customHeight="1">
      <c r="B98" s="10"/>
      <c r="C98" s="10"/>
      <c r="D98" s="44" t="s">
        <v>28</v>
      </c>
      <c r="E98" s="45"/>
      <c r="F98" s="45"/>
      <c r="G98" s="45"/>
      <c r="H98" s="45"/>
    </row>
    <row r="99" spans="1:8" ht="54" customHeight="1">
      <c r="A99" s="2"/>
      <c r="B99" s="1">
        <f>YEAR(DATE(Calendario7Año,Calendario7MesOpción+1,1))</f>
        <v>2025</v>
      </c>
      <c r="C99" s="6" t="str">
        <f>TEXT(DATE(Calendario7Año,Calendario7MesOpción+1,1),"mmmm")</f>
        <v>abril</v>
      </c>
      <c r="D99" s="9"/>
      <c r="E99" s="9"/>
      <c r="F99" s="9"/>
      <c r="G99" s="9"/>
      <c r="H99" s="2"/>
    </row>
    <row r="100" spans="1:8" ht="14.25" customHeight="1">
      <c r="A100" s="3"/>
      <c r="B100" s="7" t="str">
        <f>UPPER(TEXT(B101,"dddd"))</f>
        <v>LUNES</v>
      </c>
      <c r="C100" s="8" t="str">
        <f t="shared" ref="C100" si="32">UPPER(TEXT(C101,"dddd"))</f>
        <v>MARTES</v>
      </c>
      <c r="D100" s="7" t="str">
        <f t="shared" ref="D100" si="33">UPPER(TEXT(D101,"dddd"))</f>
        <v>MIÉRCOLES</v>
      </c>
      <c r="E100" s="8" t="str">
        <f t="shared" ref="E100" si="34">UPPER(TEXT(E101,"dddd"))</f>
        <v>JUEVES</v>
      </c>
      <c r="F100" s="7" t="str">
        <f t="shared" ref="F100" si="35">UPPER(TEXT(F101,"dddd"))</f>
        <v>VIERNES</v>
      </c>
      <c r="G100" s="8" t="str">
        <f t="shared" ref="G100" si="36">UPPER(TEXT(G101,"dddd"))</f>
        <v>SÁBADO</v>
      </c>
      <c r="H100" s="7" t="str">
        <f t="shared" ref="H100" si="37">UPPER(TEXT(H101,"dddd"))</f>
        <v>DOMINGO</v>
      </c>
    </row>
    <row r="101" spans="1:8" ht="16.5" customHeight="1">
      <c r="B101" s="4">
        <f t="array" ref="B101:H101">Días+1+DATE(Calendario8Año,Calendario8MesOpción,1)-WEEKDAY(DATE(Calendario8Año,Calendario8MesOpción,1),DíaDeLaSemanaOpción)</f>
        <v>45747</v>
      </c>
      <c r="C101" s="4">
        <v>45748</v>
      </c>
      <c r="D101" s="4">
        <v>45749</v>
      </c>
      <c r="E101" s="4">
        <v>45750</v>
      </c>
      <c r="F101" s="4">
        <v>45751</v>
      </c>
      <c r="G101" s="4">
        <v>45752</v>
      </c>
      <c r="H101" s="5">
        <v>45753</v>
      </c>
    </row>
    <row r="102" spans="1:8" ht="125.1" customHeight="1">
      <c r="B102" s="31" t="s">
        <v>26</v>
      </c>
      <c r="C102" s="32" t="s">
        <v>19</v>
      </c>
      <c r="D102" s="19" t="s">
        <v>74</v>
      </c>
      <c r="E102" s="19" t="s">
        <v>75</v>
      </c>
      <c r="F102" s="19" t="s">
        <v>76</v>
      </c>
      <c r="G102" s="10"/>
      <c r="H102" s="11"/>
    </row>
    <row r="103" spans="1:8" ht="16.5" customHeight="1">
      <c r="B103" s="4">
        <f t="array" ref="B103:H103">Días+8+DATE(Calendario8Año,Calendario8MesOpción,1)-WEEKDAY(DATE(Calendario8Año,Calendario8MesOpción,1),DíaDeLaSemanaOpción)</f>
        <v>45754</v>
      </c>
      <c r="C103" s="4">
        <v>45755</v>
      </c>
      <c r="D103" s="4">
        <v>45756</v>
      </c>
      <c r="E103" s="4">
        <v>45757</v>
      </c>
      <c r="F103" s="4">
        <v>45758</v>
      </c>
      <c r="G103" s="4">
        <v>45759</v>
      </c>
      <c r="H103" s="5">
        <v>45760</v>
      </c>
    </row>
    <row r="104" spans="1:8" ht="126" customHeight="1">
      <c r="B104" s="19" t="s">
        <v>77</v>
      </c>
      <c r="C104" s="19" t="s">
        <v>78</v>
      </c>
      <c r="D104" s="19" t="s">
        <v>38</v>
      </c>
      <c r="E104" s="19" t="s">
        <v>79</v>
      </c>
      <c r="F104" s="19" t="s">
        <v>37</v>
      </c>
      <c r="G104" s="10"/>
      <c r="H104" s="11"/>
    </row>
    <row r="105" spans="1:8" ht="16.5" customHeight="1">
      <c r="B105" s="4">
        <f t="array" ref="B105:H105">Días+15+DATE(Calendario8Año,Calendario8MesOpción,1)-WEEKDAY(DATE(Calendario8Año,Calendario8MesOpción,1),DíaDeLaSemanaOpción)</f>
        <v>45761</v>
      </c>
      <c r="C105" s="4">
        <v>45762</v>
      </c>
      <c r="D105" s="4">
        <v>45763</v>
      </c>
      <c r="E105" s="4">
        <v>45764</v>
      </c>
      <c r="F105" s="4">
        <v>45765</v>
      </c>
      <c r="G105" s="4">
        <v>45766</v>
      </c>
      <c r="H105" s="5">
        <v>45767</v>
      </c>
    </row>
    <row r="106" spans="1:8" ht="56.25" customHeight="1">
      <c r="B106" s="10" t="s">
        <v>6</v>
      </c>
      <c r="C106" s="10" t="s">
        <v>7</v>
      </c>
      <c r="D106" s="10" t="s">
        <v>7</v>
      </c>
      <c r="E106" s="10" t="s">
        <v>7</v>
      </c>
      <c r="F106" s="10" t="s">
        <v>7</v>
      </c>
      <c r="G106" s="10" t="s">
        <v>7</v>
      </c>
      <c r="H106" s="11" t="s">
        <v>7</v>
      </c>
    </row>
    <row r="107" spans="1:8" ht="16.5" customHeight="1">
      <c r="B107" s="4">
        <f t="array" ref="B107:H107">Días+22+DATE(Calendario8Año,Calendario8MesOpción,1)-WEEKDAY(DATE(Calendario8Año,Calendario8MesOpción,1),DíaDeLaSemanaOpción)</f>
        <v>45768</v>
      </c>
      <c r="C107" s="4">
        <v>45769</v>
      </c>
      <c r="D107" s="4">
        <v>45770</v>
      </c>
      <c r="E107" s="4">
        <v>45771</v>
      </c>
      <c r="F107" s="4">
        <v>45772</v>
      </c>
      <c r="G107" s="4">
        <v>45773</v>
      </c>
      <c r="H107" s="5">
        <v>45774</v>
      </c>
    </row>
    <row r="108" spans="1:8" ht="87" customHeight="1">
      <c r="B108" s="34" t="s">
        <v>39</v>
      </c>
      <c r="C108" s="33" t="s">
        <v>80</v>
      </c>
      <c r="D108" s="33" t="s">
        <v>81</v>
      </c>
      <c r="E108" s="19" t="s">
        <v>89</v>
      </c>
      <c r="F108" s="35" t="s">
        <v>32</v>
      </c>
      <c r="G108" s="10"/>
      <c r="H108" s="11"/>
    </row>
    <row r="109" spans="1:8" ht="16.5" customHeight="1">
      <c r="B109" s="4">
        <f t="array" ref="B109:H109">Días+29+DATE(Calendario8Año,Calendario8MesOpción,1)-WEEKDAY(DATE(Calendario8Año,Calendario8MesOpción,1),DíaDeLaSemanaOpción)</f>
        <v>45775</v>
      </c>
      <c r="C109" s="4">
        <v>45776</v>
      </c>
      <c r="D109" s="4">
        <v>45777</v>
      </c>
      <c r="E109" s="4">
        <v>45778</v>
      </c>
      <c r="F109" s="4">
        <v>45779</v>
      </c>
      <c r="G109" s="4">
        <v>45780</v>
      </c>
      <c r="H109" s="5">
        <v>45781</v>
      </c>
    </row>
    <row r="110" spans="1:8" ht="57" customHeight="1">
      <c r="B110" s="10" t="s">
        <v>32</v>
      </c>
      <c r="C110" s="10" t="s">
        <v>32</v>
      </c>
      <c r="D110" s="10" t="s">
        <v>32</v>
      </c>
      <c r="E110" s="10"/>
      <c r="F110" s="35" t="s">
        <v>32</v>
      </c>
      <c r="G110" s="10"/>
      <c r="H110" s="12"/>
    </row>
    <row r="111" spans="1:8" ht="16.5" customHeight="1">
      <c r="B111" s="4">
        <f t="array" ref="B111:C111">Días+36+DATE(Calendario8Año,Calendario8MesOpción,1)-WEEKDAY(DATE(Calendario8Año,Calendario8MesOpción,1),DíaDeLaSemanaOpción)</f>
        <v>45782</v>
      </c>
      <c r="C111" s="4">
        <v>45783</v>
      </c>
      <c r="D111" s="44" t="s">
        <v>1</v>
      </c>
      <c r="E111" s="45"/>
      <c r="F111" s="45"/>
      <c r="G111" s="45"/>
      <c r="H111" s="45"/>
    </row>
    <row r="112" spans="1:8" ht="63.75" customHeight="1">
      <c r="B112" s="10"/>
      <c r="C112" s="10"/>
      <c r="D112" s="47" t="s">
        <v>85</v>
      </c>
      <c r="E112" s="47"/>
      <c r="F112" s="47"/>
      <c r="G112" s="47"/>
      <c r="H112" s="47"/>
    </row>
    <row r="113" spans="1:8" ht="54" customHeight="1">
      <c r="A113" s="2"/>
      <c r="B113" s="1">
        <f>YEAR(DATE(Calendario8Año,Calendario8MesOpción+1,1))</f>
        <v>2025</v>
      </c>
      <c r="C113" s="6" t="str">
        <f>TEXT(DATE(Calendario8Año,Calendario8MesOpción+1,1),"mmmm")</f>
        <v>mayo</v>
      </c>
      <c r="D113" s="9"/>
      <c r="E113" s="9"/>
      <c r="F113" s="9"/>
      <c r="G113" s="9"/>
      <c r="H113" s="2"/>
    </row>
    <row r="114" spans="1:8" ht="14.25" customHeight="1">
      <c r="A114" s="3"/>
      <c r="B114" s="7" t="str">
        <f>UPPER(TEXT(B115,"dddd"))</f>
        <v>LUNES</v>
      </c>
      <c r="C114" s="8" t="str">
        <f t="shared" ref="C114" si="38">UPPER(TEXT(C115,"dddd"))</f>
        <v>MARTES</v>
      </c>
      <c r="D114" s="7" t="str">
        <f t="shared" ref="D114" si="39">UPPER(TEXT(D115,"dddd"))</f>
        <v>MIÉRCOLES</v>
      </c>
      <c r="E114" s="8" t="str">
        <f t="shared" ref="E114" si="40">UPPER(TEXT(E115,"dddd"))</f>
        <v>JUEVES</v>
      </c>
      <c r="F114" s="7" t="str">
        <f t="shared" ref="F114" si="41">UPPER(TEXT(F115,"dddd"))</f>
        <v>VIERNES</v>
      </c>
      <c r="G114" s="8" t="str">
        <f t="shared" ref="G114" si="42">UPPER(TEXT(G115,"dddd"))</f>
        <v>SÁBADO</v>
      </c>
      <c r="H114" s="7" t="str">
        <f t="shared" ref="H114" si="43">UPPER(TEXT(H115,"dddd"))</f>
        <v>DOMINGO</v>
      </c>
    </row>
    <row r="115" spans="1:8" ht="16.5" customHeight="1">
      <c r="B115" s="4">
        <f t="array" ref="B115:H115">Días+1+DATE(Calendario9Año,Calendario9MesOpción,1)-WEEKDAY(DATE(Calendario9Año,Calendario9MesOpción,1),DíaDeLaSemanaOpción)</f>
        <v>45775</v>
      </c>
      <c r="C115" s="4">
        <v>45776</v>
      </c>
      <c r="D115" s="4">
        <v>45777</v>
      </c>
      <c r="E115" s="4">
        <v>45778</v>
      </c>
      <c r="F115" s="4">
        <v>45779</v>
      </c>
      <c r="G115" s="4">
        <v>45780</v>
      </c>
      <c r="H115" s="5">
        <v>45781</v>
      </c>
    </row>
    <row r="116" spans="1:8" ht="56.25" customHeight="1">
      <c r="B116" s="36" t="s">
        <v>32</v>
      </c>
      <c r="C116" s="17" t="s">
        <v>32</v>
      </c>
      <c r="D116" s="13" t="s">
        <v>82</v>
      </c>
      <c r="E116" s="10"/>
      <c r="F116" s="37" t="s">
        <v>8</v>
      </c>
      <c r="G116" s="10"/>
      <c r="H116" s="11"/>
    </row>
    <row r="117" spans="1:8" ht="16.5" customHeight="1">
      <c r="B117" s="4">
        <f t="array" ref="B117:H117">Días+8+DATE(Calendario9Año,Calendario9MesOpción,1)-WEEKDAY(DATE(Calendario9Año,Calendario9MesOpción,1),DíaDeLaSemanaOpción)</f>
        <v>45782</v>
      </c>
      <c r="C117" s="4">
        <v>45783</v>
      </c>
      <c r="D117" s="4">
        <v>45784</v>
      </c>
      <c r="E117" s="4">
        <v>45785</v>
      </c>
      <c r="F117" s="4">
        <v>45786</v>
      </c>
      <c r="G117" s="4">
        <v>45787</v>
      </c>
      <c r="H117" s="5">
        <v>45788</v>
      </c>
    </row>
    <row r="118" spans="1:8" ht="56.25" customHeight="1">
      <c r="B118" s="13" t="s">
        <v>83</v>
      </c>
      <c r="C118" s="10"/>
      <c r="D118" s="13" t="s">
        <v>84</v>
      </c>
      <c r="E118" s="10"/>
      <c r="F118" s="10"/>
      <c r="G118" s="10"/>
      <c r="H118" s="11"/>
    </row>
    <row r="119" spans="1:8" ht="16.5" customHeight="1">
      <c r="B119" s="4">
        <f t="array" ref="B119:H119">Días+15+DATE(Calendario9Año,Calendario9MesOpción,1)-WEEKDAY(DATE(Calendario9Año,Calendario9MesOpción,1),DíaDeLaSemanaOpción)</f>
        <v>45789</v>
      </c>
      <c r="C119" s="4">
        <v>45790</v>
      </c>
      <c r="D119" s="4">
        <v>45791</v>
      </c>
      <c r="E119" s="4">
        <v>45792</v>
      </c>
      <c r="F119" s="4">
        <v>45793</v>
      </c>
      <c r="G119" s="4">
        <v>45794</v>
      </c>
      <c r="H119" s="5">
        <v>45795</v>
      </c>
    </row>
    <row r="120" spans="1:8" ht="56.25" customHeight="1">
      <c r="B120" s="10"/>
      <c r="C120" s="10"/>
      <c r="D120" s="10"/>
      <c r="E120" s="10"/>
      <c r="F120" s="10"/>
      <c r="G120" s="10"/>
      <c r="H120" s="11"/>
    </row>
    <row r="121" spans="1:8" ht="16.5" customHeight="1">
      <c r="B121" s="4">
        <f t="array" ref="B121:H121">Días+22+DATE(Calendario9Año,Calendario9MesOpción,1)-WEEKDAY(DATE(Calendario9Año,Calendario9MesOpción,1),DíaDeLaSemanaOpción)</f>
        <v>45796</v>
      </c>
      <c r="C121" s="4">
        <v>45797</v>
      </c>
      <c r="D121" s="4">
        <v>45798</v>
      </c>
      <c r="E121" s="4">
        <v>45799</v>
      </c>
      <c r="F121" s="4">
        <v>45800</v>
      </c>
      <c r="G121" s="4">
        <v>45801</v>
      </c>
      <c r="H121" s="5">
        <v>45802</v>
      </c>
    </row>
    <row r="122" spans="1:8" ht="56.25" customHeight="1">
      <c r="B122" s="38" t="s">
        <v>20</v>
      </c>
      <c r="C122" s="10"/>
      <c r="D122" s="10"/>
      <c r="E122" s="10"/>
      <c r="F122" s="10"/>
      <c r="G122" s="10"/>
      <c r="H122" s="11"/>
    </row>
    <row r="123" spans="1:8" ht="16.5" customHeight="1">
      <c r="B123" s="4">
        <f t="array" ref="B123:H123">Días+29+DATE(Calendario9Año,Calendario9MesOpción,1)-WEEKDAY(DATE(Calendario9Año,Calendario9MesOpción,1),DíaDeLaSemanaOpción)</f>
        <v>45803</v>
      </c>
      <c r="C123" s="4">
        <v>45804</v>
      </c>
      <c r="D123" s="4">
        <v>45805</v>
      </c>
      <c r="E123" s="4">
        <v>45806</v>
      </c>
      <c r="F123" s="4">
        <v>45807</v>
      </c>
      <c r="G123" s="4">
        <v>45808</v>
      </c>
      <c r="H123" s="5">
        <v>45809</v>
      </c>
    </row>
    <row r="124" spans="1:8" ht="57" customHeight="1">
      <c r="B124" s="10"/>
      <c r="C124" s="10"/>
      <c r="D124" s="10"/>
      <c r="E124" s="10"/>
      <c r="F124" s="10"/>
      <c r="G124" s="10"/>
      <c r="H124" s="12"/>
    </row>
    <row r="125" spans="1:8" ht="16.5" customHeight="1">
      <c r="B125" s="4">
        <f t="array" ref="B125:C125">Días+36+DATE(Calendario9Año,Calendario9MesOpción,1)-WEEKDAY(DATE(Calendario9Año,Calendario9MesOpción,1),DíaDeLaSemanaOpción)</f>
        <v>45810</v>
      </c>
      <c r="C125" s="4">
        <v>45811</v>
      </c>
      <c r="D125" s="44" t="s">
        <v>1</v>
      </c>
      <c r="E125" s="45"/>
      <c r="F125" s="45"/>
      <c r="G125" s="45"/>
      <c r="H125" s="45"/>
    </row>
    <row r="126" spans="1:8" ht="63.75" customHeight="1">
      <c r="B126" s="10"/>
      <c r="C126" s="10"/>
      <c r="D126" s="47" t="s">
        <v>85</v>
      </c>
      <c r="E126" s="47"/>
      <c r="F126" s="47"/>
      <c r="G126" s="47"/>
      <c r="H126" s="47"/>
    </row>
    <row r="127" spans="1:8" ht="54" customHeight="1">
      <c r="A127" s="2"/>
      <c r="B127" s="1">
        <f>YEAR(DATE(Calendario9Año,Calendario9MesOpción+1,1))</f>
        <v>2025</v>
      </c>
      <c r="C127" s="6" t="str">
        <f>TEXT(DATE(Calendario9Año,Calendario9MesOpción+1,1),"mmmm")</f>
        <v>junio</v>
      </c>
      <c r="D127" s="9"/>
      <c r="E127" s="9"/>
      <c r="F127" s="9"/>
      <c r="G127" s="9"/>
      <c r="H127" s="2"/>
    </row>
    <row r="128" spans="1:8" ht="14.25" customHeight="1">
      <c r="A128" s="3"/>
      <c r="B128" s="7" t="str">
        <f>UPPER(TEXT(B129,"dddd"))</f>
        <v>LUNES</v>
      </c>
      <c r="C128" s="8" t="str">
        <f t="shared" ref="C128:H128" si="44">UPPER(TEXT(C129,"dddd"))</f>
        <v>MARTES</v>
      </c>
      <c r="D128" s="7" t="str">
        <f t="shared" si="44"/>
        <v>MIÉRCOLES</v>
      </c>
      <c r="E128" s="8" t="str">
        <f t="shared" si="44"/>
        <v>JUEVES</v>
      </c>
      <c r="F128" s="7" t="str">
        <f t="shared" si="44"/>
        <v>VIERNES</v>
      </c>
      <c r="G128" s="8" t="str">
        <f t="shared" si="44"/>
        <v>SÁBADO</v>
      </c>
      <c r="H128" s="7" t="str">
        <f t="shared" si="44"/>
        <v>DOMINGO</v>
      </c>
    </row>
    <row r="129" spans="2:8" ht="16.5" customHeight="1">
      <c r="B129" s="4">
        <f t="array" ref="B129:H129">Días+1+DATE(Calendario10Año,Calendario10MesOpción,1)-WEEKDAY(DATE(Calendario10Año,Calendario10MesOpción,1),DíaDeLaSemanaOpción)</f>
        <v>45803</v>
      </c>
      <c r="C129" s="4">
        <v>45804</v>
      </c>
      <c r="D129" s="4">
        <v>45805</v>
      </c>
      <c r="E129" s="4">
        <v>45806</v>
      </c>
      <c r="F129" s="4">
        <v>45807</v>
      </c>
      <c r="G129" s="4">
        <v>45808</v>
      </c>
      <c r="H129" s="5">
        <v>45809</v>
      </c>
    </row>
    <row r="130" spans="2:8" ht="56.25" customHeight="1">
      <c r="B130" s="10"/>
      <c r="C130" s="10"/>
      <c r="D130" s="10"/>
      <c r="E130" s="10"/>
      <c r="F130" s="10"/>
      <c r="G130" s="10"/>
      <c r="H130" s="11"/>
    </row>
    <row r="131" spans="2:8" ht="16.5" customHeight="1">
      <c r="B131" s="4">
        <f t="array" ref="B131:H131">Días+8+DATE(Calendario10Año,Calendario10MesOpción,1)-WEEKDAY(DATE(Calendario10Año,Calendario10MesOpción,1),DíaDeLaSemanaOpción)</f>
        <v>45810</v>
      </c>
      <c r="C131" s="4">
        <v>45811</v>
      </c>
      <c r="D131" s="4">
        <v>45812</v>
      </c>
      <c r="E131" s="4">
        <v>45813</v>
      </c>
      <c r="F131" s="4">
        <v>45814</v>
      </c>
      <c r="G131" s="4">
        <v>45815</v>
      </c>
      <c r="H131" s="5">
        <v>45816</v>
      </c>
    </row>
    <row r="132" spans="2:8" ht="56.25" customHeight="1">
      <c r="B132" s="10"/>
      <c r="C132" s="10"/>
      <c r="D132" s="10"/>
      <c r="E132" s="39" t="s">
        <v>9</v>
      </c>
      <c r="F132" s="39" t="s">
        <v>9</v>
      </c>
      <c r="G132" s="39" t="s">
        <v>9</v>
      </c>
      <c r="H132" s="40" t="s">
        <v>9</v>
      </c>
    </row>
    <row r="133" spans="2:8" ht="16.5" customHeight="1">
      <c r="B133" s="4">
        <f t="array" ref="B133:H133">Días+15+DATE(Calendario10Año,Calendario10MesOpción,1)-WEEKDAY(DATE(Calendario10Año,Calendario10MesOpción,1),DíaDeLaSemanaOpción)</f>
        <v>45817</v>
      </c>
      <c r="C133" s="4">
        <v>45818</v>
      </c>
      <c r="D133" s="4">
        <v>45819</v>
      </c>
      <c r="E133" s="4">
        <v>45820</v>
      </c>
      <c r="F133" s="4">
        <v>45821</v>
      </c>
      <c r="G133" s="4">
        <v>45822</v>
      </c>
      <c r="H133" s="5">
        <v>45823</v>
      </c>
    </row>
    <row r="134" spans="2:8" ht="56.25" customHeight="1">
      <c r="B134" s="41" t="s">
        <v>9</v>
      </c>
      <c r="C134" s="41" t="s">
        <v>9</v>
      </c>
      <c r="D134" s="10"/>
      <c r="E134" s="10"/>
      <c r="F134" s="10"/>
      <c r="G134" s="10"/>
      <c r="H134" s="11"/>
    </row>
    <row r="135" spans="2:8" ht="16.5" customHeight="1">
      <c r="B135" s="4">
        <f t="array" ref="B135:H135">Días+22+DATE(Calendario10Año,Calendario10MesOpción,1)-WEEKDAY(DATE(Calendario10Año,Calendario10MesOpción,1),DíaDeLaSemanaOpción)</f>
        <v>45824</v>
      </c>
      <c r="C135" s="4">
        <v>45825</v>
      </c>
      <c r="D135" s="4">
        <v>45826</v>
      </c>
      <c r="E135" s="4">
        <v>45827</v>
      </c>
      <c r="F135" s="4">
        <v>45828</v>
      </c>
      <c r="G135" s="4">
        <v>45829</v>
      </c>
      <c r="H135" s="5">
        <v>45830</v>
      </c>
    </row>
    <row r="136" spans="2:8" ht="56.25" customHeight="1">
      <c r="B136" s="10"/>
      <c r="C136" s="10"/>
      <c r="D136" s="10"/>
      <c r="E136" s="10"/>
      <c r="F136" s="10"/>
      <c r="G136" s="10"/>
      <c r="H136" s="11"/>
    </row>
    <row r="137" spans="2:8" ht="16.5" customHeight="1">
      <c r="B137" s="4">
        <f t="array" ref="B137:H137">Días+29+DATE(Calendario10Año,Calendario10MesOpción,1)-WEEKDAY(DATE(Calendario10Año,Calendario10MesOpción,1),DíaDeLaSemanaOpción)</f>
        <v>45831</v>
      </c>
      <c r="C137" s="4">
        <v>45832</v>
      </c>
      <c r="D137" s="4">
        <v>45833</v>
      </c>
      <c r="E137" s="4">
        <v>45834</v>
      </c>
      <c r="F137" s="4">
        <v>45835</v>
      </c>
      <c r="G137" s="4">
        <v>45836</v>
      </c>
      <c r="H137" s="5">
        <v>45837</v>
      </c>
    </row>
    <row r="138" spans="2:8" ht="57" customHeight="1">
      <c r="B138" s="10"/>
      <c r="C138" s="10"/>
      <c r="D138" s="10"/>
      <c r="E138" s="37" t="s">
        <v>10</v>
      </c>
      <c r="F138" s="10"/>
      <c r="G138" s="10"/>
      <c r="H138" s="12"/>
    </row>
    <row r="139" spans="2:8" ht="16.5" customHeight="1">
      <c r="B139" s="4">
        <f t="array" ref="B139:C139">Días+36+DATE(Calendario10Año,Calendario10MesOpción,1)-WEEKDAY(DATE(Calendario10Año,Calendario10MesOpción,1),DíaDeLaSemanaOpción)</f>
        <v>45838</v>
      </c>
      <c r="C139" s="4">
        <v>45839</v>
      </c>
      <c r="D139" s="44" t="s">
        <v>1</v>
      </c>
      <c r="E139" s="45"/>
      <c r="F139" s="45"/>
      <c r="G139" s="45"/>
      <c r="H139" s="45"/>
    </row>
    <row r="140" spans="2:8" ht="63.75" customHeight="1">
      <c r="B140" s="10"/>
      <c r="C140" s="10"/>
      <c r="D140" s="47"/>
      <c r="E140" s="47"/>
      <c r="F140" s="47"/>
      <c r="G140" s="47"/>
      <c r="H140" s="47"/>
    </row>
    <row r="141" spans="2:8" ht="54" customHeight="1">
      <c r="B141" s="1">
        <f>YEAR(DATE(Calendario10Año,Calendario10MesOpción+1,1))</f>
        <v>2025</v>
      </c>
      <c r="C141" s="6" t="str">
        <f>TEXT(DATE(Calendario10Año,Calendario10MesOpción+1,1),"mmmm")</f>
        <v>julio</v>
      </c>
      <c r="D141" s="9"/>
      <c r="E141" s="9"/>
      <c r="F141" s="9"/>
      <c r="G141" s="9"/>
      <c r="H141" s="2"/>
    </row>
    <row r="142" spans="2:8" ht="14.25" customHeight="1">
      <c r="B142" s="7" t="str">
        <f>UPPER(TEXT(B143,"dddd"))</f>
        <v>LUNES</v>
      </c>
      <c r="C142" s="8" t="str">
        <f t="shared" ref="C142:H142" si="45">UPPER(TEXT(C143,"dddd"))</f>
        <v>MARTES</v>
      </c>
      <c r="D142" s="7" t="str">
        <f t="shared" si="45"/>
        <v>MIÉRCOLES</v>
      </c>
      <c r="E142" s="8" t="str">
        <f t="shared" si="45"/>
        <v>JUEVES</v>
      </c>
      <c r="F142" s="7" t="str">
        <f t="shared" si="45"/>
        <v>VIERNES</v>
      </c>
      <c r="G142" s="8" t="str">
        <f t="shared" si="45"/>
        <v>SÁBADO</v>
      </c>
      <c r="H142" s="7" t="str">
        <f t="shared" si="45"/>
        <v>DOMINGO</v>
      </c>
    </row>
    <row r="143" spans="2:8" ht="16.5" customHeight="1">
      <c r="B143" s="4">
        <f t="array" ref="B143:H143">Días+1+DATE(Calendario11Año,Calendario11MesOpción,1)-WEEKDAY(DATE(Calendario11Año,Calendario11MesOpción,1),DíaDeLaSemanaOpción)</f>
        <v>45838</v>
      </c>
      <c r="C143" s="4">
        <v>45839</v>
      </c>
      <c r="D143" s="4">
        <v>45840</v>
      </c>
      <c r="E143" s="4">
        <v>45841</v>
      </c>
      <c r="F143" s="4">
        <v>45842</v>
      </c>
      <c r="G143" s="4">
        <v>45843</v>
      </c>
      <c r="H143" s="5">
        <v>45844</v>
      </c>
    </row>
    <row r="144" spans="2:8" ht="56.25" customHeight="1">
      <c r="B144" s="10"/>
      <c r="C144" s="10"/>
      <c r="D144" s="10"/>
      <c r="E144" s="10"/>
      <c r="F144" s="10"/>
      <c r="G144" s="10"/>
      <c r="H144" s="11"/>
    </row>
    <row r="145" spans="2:8" ht="16.5" customHeight="1">
      <c r="B145" s="4">
        <f t="array" ref="B145:H145">Días+8+DATE(Calendario11Año,Calendario11MesOpción,1)-WEEKDAY(DATE(Calendario11Año,Calendario11MesOpción,1),DíaDeLaSemanaOpción)</f>
        <v>45845</v>
      </c>
      <c r="C145" s="4">
        <v>45846</v>
      </c>
      <c r="D145" s="4">
        <v>45847</v>
      </c>
      <c r="E145" s="4">
        <v>45848</v>
      </c>
      <c r="F145" s="4">
        <v>45849</v>
      </c>
      <c r="G145" s="4">
        <v>45850</v>
      </c>
      <c r="H145" s="5">
        <v>45851</v>
      </c>
    </row>
    <row r="146" spans="2:8" ht="56.25" customHeight="1">
      <c r="B146" s="13" t="s">
        <v>12</v>
      </c>
      <c r="C146" s="10"/>
      <c r="D146" s="10"/>
      <c r="E146" s="10"/>
      <c r="F146" s="10"/>
      <c r="G146" s="10"/>
      <c r="H146" s="11"/>
    </row>
    <row r="147" spans="2:8" ht="16.5" customHeight="1">
      <c r="B147" s="4">
        <f t="array" ref="B147:H147">Días+15+DATE(Calendario11Año,Calendario11MesOpción,1)-WEEKDAY(DATE(Calendario11Año,Calendario11MesOpción,1),DíaDeLaSemanaOpción)</f>
        <v>45852</v>
      </c>
      <c r="C147" s="4">
        <v>45853</v>
      </c>
      <c r="D147" s="4">
        <v>45854</v>
      </c>
      <c r="E147" s="4">
        <v>45855</v>
      </c>
      <c r="F147" s="4">
        <v>45856</v>
      </c>
      <c r="G147" s="4">
        <v>45857</v>
      </c>
      <c r="H147" s="5">
        <v>45858</v>
      </c>
    </row>
    <row r="148" spans="2:8" ht="56.25" customHeight="1">
      <c r="B148" s="10"/>
      <c r="C148" s="10"/>
      <c r="D148" s="10"/>
      <c r="E148" s="10"/>
      <c r="F148" s="10"/>
      <c r="G148" s="10"/>
      <c r="H148" s="11"/>
    </row>
    <row r="149" spans="2:8" ht="16.5" customHeight="1">
      <c r="B149" s="4">
        <f t="array" ref="B149:H149">Días+22+DATE(Calendario11Año,Calendario11MesOpción,1)-WEEKDAY(DATE(Calendario11Año,Calendario11MesOpción,1),DíaDeLaSemanaOpción)</f>
        <v>45859</v>
      </c>
      <c r="C149" s="4">
        <v>45860</v>
      </c>
      <c r="D149" s="4">
        <v>45861</v>
      </c>
      <c r="E149" s="4">
        <v>45862</v>
      </c>
      <c r="F149" s="4">
        <v>45863</v>
      </c>
      <c r="G149" s="4">
        <v>45864</v>
      </c>
      <c r="H149" s="5">
        <v>45865</v>
      </c>
    </row>
    <row r="150" spans="2:8" ht="56.25" customHeight="1">
      <c r="B150" s="10"/>
      <c r="C150" s="14" t="s">
        <v>30</v>
      </c>
      <c r="D150" s="10"/>
      <c r="E150" s="10"/>
      <c r="F150" s="10"/>
      <c r="G150" s="10"/>
      <c r="H150" s="11"/>
    </row>
    <row r="151" spans="2:8" ht="16.5" customHeight="1">
      <c r="B151" s="4">
        <f t="array" ref="B151:H151">Días+29+DATE(Calendario11Año,Calendario11MesOpción,1)-WEEKDAY(DATE(Calendario11Año,Calendario11MesOpción,1),DíaDeLaSemanaOpción)</f>
        <v>45866</v>
      </c>
      <c r="C151" s="4">
        <v>45867</v>
      </c>
      <c r="D151" s="4">
        <v>45868</v>
      </c>
      <c r="E151" s="4">
        <v>45869</v>
      </c>
      <c r="F151" s="4">
        <v>45870</v>
      </c>
      <c r="G151" s="4">
        <v>45871</v>
      </c>
      <c r="H151" s="5">
        <v>45872</v>
      </c>
    </row>
    <row r="152" spans="2:8" ht="57" customHeight="1">
      <c r="B152" s="10"/>
      <c r="C152" s="10"/>
      <c r="D152" s="10"/>
      <c r="E152" s="13" t="s">
        <v>11</v>
      </c>
      <c r="F152" s="10"/>
      <c r="G152" s="10"/>
      <c r="H152" s="12"/>
    </row>
    <row r="153" spans="2:8" ht="16.5" customHeight="1">
      <c r="B153" s="4">
        <f t="array" ref="B153:C153">Días+36+DATE(Calendario11Año,Calendario11MesOpción,1)-WEEKDAY(DATE(Calendario11Año,Calendario11MesOpción,1),DíaDeLaSemanaOpción)</f>
        <v>45873</v>
      </c>
      <c r="C153" s="4">
        <v>45874</v>
      </c>
      <c r="D153" s="44" t="s">
        <v>1</v>
      </c>
      <c r="E153" s="45"/>
      <c r="F153" s="45"/>
      <c r="G153" s="45"/>
      <c r="H153" s="45"/>
    </row>
    <row r="154" spans="2:8" ht="63.75" customHeight="1">
      <c r="B154" s="10"/>
      <c r="C154" s="10"/>
      <c r="D154" s="47"/>
      <c r="E154" s="47"/>
      <c r="F154" s="47"/>
      <c r="G154" s="47"/>
      <c r="H154" s="47"/>
    </row>
    <row r="155" spans="2:8" ht="54" customHeight="1">
      <c r="B155" s="1">
        <f>YEAR(DATE(Calendario11Año,Calendario11MesOpción+1,1))</f>
        <v>2025</v>
      </c>
      <c r="C155" s="6" t="str">
        <f>TEXT(DATE(Calendario11Año,Calendario11MesOpción+1,1),"mmmm")</f>
        <v>agosto</v>
      </c>
      <c r="D155" s="9"/>
      <c r="E155" s="9"/>
      <c r="F155" s="9"/>
      <c r="G155" s="9"/>
      <c r="H155" s="2"/>
    </row>
    <row r="156" spans="2:8" ht="14.25" customHeight="1">
      <c r="B156" s="7" t="str">
        <f>UPPER(TEXT(B157,"dddd"))</f>
        <v>LUNES</v>
      </c>
      <c r="C156" s="8" t="str">
        <f t="shared" ref="C156:H156" si="46">UPPER(TEXT(C157,"dddd"))</f>
        <v>MARTES</v>
      </c>
      <c r="D156" s="7" t="str">
        <f t="shared" si="46"/>
        <v>MIÉRCOLES</v>
      </c>
      <c r="E156" s="8" t="str">
        <f t="shared" si="46"/>
        <v>JUEVES</v>
      </c>
      <c r="F156" s="7" t="str">
        <f t="shared" si="46"/>
        <v>VIERNES</v>
      </c>
      <c r="G156" s="8" t="str">
        <f t="shared" si="46"/>
        <v>SÁBADO</v>
      </c>
      <c r="H156" s="7" t="str">
        <f t="shared" si="46"/>
        <v>DOMINGO</v>
      </c>
    </row>
    <row r="157" spans="2:8" ht="16.5" customHeight="1">
      <c r="B157" s="4">
        <f t="array" ref="B157:H157">Días+1+DATE(Calendario12Año,Calendario12MesOpción,1)-WEEKDAY(DATE(Calendario12Año,Calendario12MesOpción,1),DíaDeLaSemanaOpción)</f>
        <v>45866</v>
      </c>
      <c r="C157" s="4">
        <v>45867</v>
      </c>
      <c r="D157" s="4">
        <v>45868</v>
      </c>
      <c r="E157" s="4">
        <v>45869</v>
      </c>
      <c r="F157" s="4">
        <v>45870</v>
      </c>
      <c r="G157" s="4">
        <v>45871</v>
      </c>
      <c r="H157" s="5">
        <v>45872</v>
      </c>
    </row>
    <row r="158" spans="2:8" ht="56.25" customHeight="1">
      <c r="B158" s="10"/>
      <c r="C158" s="10"/>
      <c r="D158" s="10"/>
      <c r="E158" s="10"/>
      <c r="F158" s="10"/>
      <c r="G158" s="10"/>
      <c r="H158" s="11"/>
    </row>
    <row r="159" spans="2:8" ht="16.5" customHeight="1">
      <c r="B159" s="4">
        <f t="array" ref="B159:H159">Días+8+DATE(Calendario12Año,Calendario12MesOpción,1)-WEEKDAY(DATE(Calendario12Año,Calendario12MesOpción,1),DíaDeLaSemanaOpción)</f>
        <v>45873</v>
      </c>
      <c r="C159" s="4">
        <v>45874</v>
      </c>
      <c r="D159" s="4">
        <v>45875</v>
      </c>
      <c r="E159" s="4">
        <v>45876</v>
      </c>
      <c r="F159" s="4">
        <v>45877</v>
      </c>
      <c r="G159" s="4">
        <v>45878</v>
      </c>
      <c r="H159" s="5">
        <v>45879</v>
      </c>
    </row>
    <row r="160" spans="2:8" ht="56.25" customHeight="1">
      <c r="B160" s="10"/>
      <c r="C160" s="10"/>
      <c r="D160" s="10"/>
      <c r="E160" s="10"/>
      <c r="F160" s="10"/>
      <c r="G160" s="10"/>
      <c r="H160" s="11"/>
    </row>
    <row r="161" spans="2:8" ht="16.5" customHeight="1">
      <c r="B161" s="4">
        <f t="array" ref="B161:H161">Días+15+DATE(Calendario12Año,Calendario12MesOpción,1)-WEEKDAY(DATE(Calendario12Año,Calendario12MesOpción,1),DíaDeLaSemanaOpción)</f>
        <v>45880</v>
      </c>
      <c r="C161" s="4">
        <v>45881</v>
      </c>
      <c r="D161" s="4">
        <v>45882</v>
      </c>
      <c r="E161" s="4">
        <v>45883</v>
      </c>
      <c r="F161" s="4">
        <v>45884</v>
      </c>
      <c r="G161" s="4">
        <v>45885</v>
      </c>
      <c r="H161" s="5">
        <v>45886</v>
      </c>
    </row>
    <row r="162" spans="2:8" ht="56.25" customHeight="1">
      <c r="B162" s="10"/>
      <c r="C162" s="10"/>
      <c r="D162" s="10"/>
      <c r="E162" s="10"/>
      <c r="F162" s="10"/>
      <c r="G162" s="10"/>
      <c r="H162" s="11"/>
    </row>
    <row r="163" spans="2:8" ht="16.5" customHeight="1">
      <c r="B163" s="4">
        <f t="array" ref="B163:H163">Días+22+DATE(Calendario12Año,Calendario12MesOpción,1)-WEEKDAY(DATE(Calendario12Año,Calendario12MesOpción,1),DíaDeLaSemanaOpción)</f>
        <v>45887</v>
      </c>
      <c r="C163" s="4">
        <v>45888</v>
      </c>
      <c r="D163" s="4">
        <v>45889</v>
      </c>
      <c r="E163" s="4">
        <v>45890</v>
      </c>
      <c r="F163" s="4">
        <v>45891</v>
      </c>
      <c r="G163" s="4">
        <v>45892</v>
      </c>
      <c r="H163" s="5">
        <v>45893</v>
      </c>
    </row>
    <row r="164" spans="2:8" ht="56.25" customHeight="1">
      <c r="B164" s="10"/>
      <c r="C164" s="10"/>
      <c r="D164" s="10"/>
      <c r="E164" s="10"/>
      <c r="F164" s="10"/>
      <c r="G164" s="10"/>
      <c r="H164" s="11"/>
    </row>
    <row r="165" spans="2:8" ht="16.5" customHeight="1">
      <c r="B165" s="4">
        <f t="array" ref="B165:H165">Días+29+DATE(Calendario12Año,Calendario12MesOpción,1)-WEEKDAY(DATE(Calendario12Año,Calendario12MesOpción,1),DíaDeLaSemanaOpción)</f>
        <v>45894</v>
      </c>
      <c r="C165" s="4">
        <v>45895</v>
      </c>
      <c r="D165" s="4">
        <v>45896</v>
      </c>
      <c r="E165" s="4">
        <v>45897</v>
      </c>
      <c r="F165" s="4">
        <v>45898</v>
      </c>
      <c r="G165" s="4">
        <v>45899</v>
      </c>
      <c r="H165" s="5">
        <v>45900</v>
      </c>
    </row>
    <row r="166" spans="2:8" ht="57" customHeight="1">
      <c r="B166" s="10"/>
      <c r="C166" s="10"/>
      <c r="D166" s="10"/>
      <c r="E166" s="10"/>
      <c r="F166" s="10"/>
      <c r="G166" s="10"/>
      <c r="H166" s="12"/>
    </row>
    <row r="167" spans="2:8" ht="16.5" customHeight="1">
      <c r="B167" s="4">
        <f t="array" ref="B167:C167">Días+36+DATE(Calendario12Año,Calendario12MesOpción,1)-WEEKDAY(DATE(Calendario12Año,Calendario12MesOpción,1),DíaDeLaSemanaOpción)</f>
        <v>45901</v>
      </c>
      <c r="C167" s="4">
        <v>45902</v>
      </c>
      <c r="D167" s="44" t="s">
        <v>1</v>
      </c>
      <c r="E167" s="45"/>
      <c r="F167" s="45"/>
      <c r="G167" s="45"/>
      <c r="H167" s="45"/>
    </row>
    <row r="168" spans="2:8" ht="63.75" customHeight="1">
      <c r="B168" s="10"/>
      <c r="C168" s="10"/>
      <c r="D168" s="48" t="s">
        <v>29</v>
      </c>
      <c r="E168" s="47"/>
      <c r="F168" s="47"/>
      <c r="G168" s="47"/>
      <c r="H168" s="47"/>
    </row>
  </sheetData>
  <mergeCells count="24">
    <mergeCell ref="D168:H168"/>
    <mergeCell ref="D139:H139"/>
    <mergeCell ref="D140:H140"/>
    <mergeCell ref="D97:H97"/>
    <mergeCell ref="D84:H84"/>
    <mergeCell ref="D126:H126"/>
    <mergeCell ref="D111:H111"/>
    <mergeCell ref="D125:H125"/>
    <mergeCell ref="D98:H98"/>
    <mergeCell ref="D112:H112"/>
    <mergeCell ref="D154:H154"/>
    <mergeCell ref="D167:H167"/>
    <mergeCell ref="D83:H83"/>
    <mergeCell ref="D153:H153"/>
    <mergeCell ref="D13:H13"/>
    <mergeCell ref="D14:H14"/>
    <mergeCell ref="D42:H42"/>
    <mergeCell ref="D56:H56"/>
    <mergeCell ref="D70:H70"/>
    <mergeCell ref="D55:H55"/>
    <mergeCell ref="D69:H69"/>
    <mergeCell ref="D27:H27"/>
    <mergeCell ref="D28:H28"/>
    <mergeCell ref="D41:H41"/>
  </mergeCells>
  <phoneticPr fontId="3" type="noConversion"/>
  <conditionalFormatting sqref="B3:H3 B5:H5 B7:H7 B9:H9 B11:H11 B13:C13">
    <cfRule type="expression" dxfId="11" priority="38">
      <formula>MONTH(B3)&lt;&gt;Calendario1MesOpción</formula>
    </cfRule>
  </conditionalFormatting>
  <conditionalFormatting sqref="B17:H17 B19:H19 B21:H21 B23:H23 B25:H25 B27:C27">
    <cfRule type="expression" dxfId="10" priority="27">
      <formula>MONTH(B17)&lt;&gt;Calendario2MesOpción</formula>
    </cfRule>
  </conditionalFormatting>
  <conditionalFormatting sqref="B31:H31 B33:H33 B35:H35 B37:H37 B39:H39 B41:C41">
    <cfRule type="expression" dxfId="9" priority="25">
      <formula>MONTH(B31)&lt;&gt;Calendario3MesOpción</formula>
    </cfRule>
  </conditionalFormatting>
  <conditionalFormatting sqref="B45:H45 B47:H47 B49:H49 B51:H51 B53:H53 B55:C55">
    <cfRule type="expression" dxfId="8" priority="23">
      <formula>MONTH(B45)&lt;&gt;Calendario4MesOpción</formula>
    </cfRule>
  </conditionalFormatting>
  <conditionalFormatting sqref="B59:H59 B61:H61 B63:H63 B65:H65 B67:H67 B69:C69">
    <cfRule type="expression" dxfId="7" priority="21">
      <formula>MONTH(B59)&lt;&gt;Calendario5MesOpción</formula>
    </cfRule>
  </conditionalFormatting>
  <conditionalFormatting sqref="B73:H73 B75:H75 B77:H77 B79:H79 B81:H81 B83:C83">
    <cfRule type="expression" dxfId="6" priority="19">
      <formula>MONTH(B73)&lt;&gt;Calendario6MesOpción</formula>
    </cfRule>
  </conditionalFormatting>
  <conditionalFormatting sqref="B87:H87 B89:H89 B91:H91 B93:H93 B95:H95 B97:C97">
    <cfRule type="expression" dxfId="5" priority="17">
      <formula>MONTH(B87)&lt;&gt;Calendario7MesOpción</formula>
    </cfRule>
  </conditionalFormatting>
  <conditionalFormatting sqref="B101:H101 B103:H103 B105:H105 B107:H107 B109:H109 B111:C111">
    <cfRule type="expression" dxfId="4" priority="15">
      <formula>MONTH(B101)&lt;&gt;Calendario8MesOpción</formula>
    </cfRule>
  </conditionalFormatting>
  <conditionalFormatting sqref="B115:H115 B117:H117 B119:H119 B121:H121 B123:H123 B125:C125">
    <cfRule type="expression" dxfId="3" priority="13">
      <formula>MONTH(B115)&lt;&gt;Calendario9MesOpción</formula>
    </cfRule>
  </conditionalFormatting>
  <conditionalFormatting sqref="B129:H129 B131:H131 B133:H133 B135:H135 B137:H137 B139:C139">
    <cfRule type="expression" dxfId="2" priority="3">
      <formula>MONTH(B129)&lt;&gt;Calendario10MesOpción</formula>
    </cfRule>
  </conditionalFormatting>
  <conditionalFormatting sqref="B143:H143 B145:H145 B147:H147 B149:H149 B151:H151 B153:C153">
    <cfRule type="expression" dxfId="1" priority="2">
      <formula>MONTH(B143)&lt;&gt;Calendario11MesOpción</formula>
    </cfRule>
  </conditionalFormatting>
  <conditionalFormatting sqref="B157:H157 B159:H159 B161:H161 B163:H163 B165:H165 B167:C167">
    <cfRule type="expression" dxfId="0" priority="1">
      <formula>MONTH(B157)&lt;&gt;Calendario12MesOpción</formula>
    </cfRule>
  </conditionalFormatting>
  <dataValidations count="11">
    <dataValidation type="list" allowBlank="1" showInputMessage="1" showErrorMessage="1" error="Solo los días de la lista desplegable se pueden usar para los encabezados de día de la semana. Para seleccionar un día de la semana distinto, seleccione CANCELAR y, después, ALT+FLECHA ABAJO para elegirlo en la lista desplegable." prompt="Seleccione el día de la semana de inicio en la lista desplegable. Presione ALT+FLECHA ABAJO para abrir la lista desplegable y, después, presione ENTRAR para seleccionar un día. El calendario se actualizará automáticamente." sqref="B2">
      <formula1>"DOMINGO, LUNES, MARTES, MIÉRCOLES, JUEVES, VIERNES, SÁBADO"</formula1>
    </dataValidation>
    <dataValidation type="list" allowBlank="1" showInputMessage="1" showErrorMessage="1" error="Seleccione un mes de las entradas de la lista. Seleccione CANCELAR y, después, ALT+FLECHA ABAJO para elegirlo en la lista desplegable." prompt="Seleccione el mes de inicio del calendario de la lista desplegable. Presione ALT+FLECHA ABAJO para abrir la lista desplegable y, después, presione ENTRAR para elegir uno de los elementos." sqref="C1">
      <formula1>"enero, febrero, marzo, abril, mayo, junio, julio, agosto, septiembre, octubre, noviembre, diciembre"</formula1>
    </dataValidation>
    <dataValidation allowBlank="1" showInputMessage="1" prompt="Este libro es un calendario de 12 meses. Escriba el año de inicio en la celda B1 y, después, seleccione el mes de inicio en la celda C1. El calendario se actualizará automáticamente para los meses posteriores." sqref="A1"/>
    <dataValidation allowBlank="1" showInputMessage="1" showErrorMessage="1" prompt="Escriba el año para este calendario." sqref="B1"/>
    <dataValidation allowBlank="1" showInputMessage="1" prompt="El día de la semana se determinará automáticamente. Para cambiar los días de la semana, seleccione un nuevo día de la semana de inicio en la celda B2." sqref="C2:H2 B16"/>
    <dataValidation allowBlank="1" showInputMessage="1" prompt="Fecha" sqref="B3"/>
    <dataValidation allowBlank="1" showInputMessage="1" prompt="Escriba aquí las notas del mes." sqref="D14"/>
    <dataValidation allowBlank="1" showInputMessage="1" prompt="Título de notas del mes" sqref="D13"/>
    <dataValidation allowBlank="1" showInputMessage="1" prompt="Escriba aquí las notas del día." sqref="B4"/>
    <dataValidation allowBlank="1" showInputMessage="1" prompt="El año natural se determina automáticamente por el año especificado en la celda B1" sqref="B15"/>
    <dataValidation allowBlank="1" showInputMessage="1" prompt="Desplazamiento de mes natural según el mes seleccionado en la celda C1" sqref="C15"/>
  </dataValidations>
  <printOptions horizontalCentered="1" verticalCentered="1"/>
  <pageMargins left="0.25" right="0.25" top="0.45" bottom="0.45" header="0.5" footer="0.5"/>
  <pageSetup paperSize="9" fitToHeight="0" orientation="landscape" r:id="rId1"/>
  <headerFooter alignWithMargins="0"/>
  <rowBreaks count="11" manualBreakCount="11">
    <brk id="14" min="1" max="8" man="1"/>
    <brk id="28" min="1" max="8" man="1"/>
    <brk id="42" min="1" max="8" man="1"/>
    <brk id="56" min="1" max="8" man="1"/>
    <brk id="70" min="1" max="8" man="1"/>
    <brk id="84" min="1" max="8" man="1"/>
    <brk id="98" min="1" max="8" man="1"/>
    <brk id="112" min="1" max="8" man="1"/>
    <brk id="126" min="1" max="8" man="1"/>
    <brk id="140" min="1" max="8" man="1"/>
    <brk id="154" min="1" max="8" man="1"/>
  </rowBreaks>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26</vt:i4>
      </vt:variant>
    </vt:vector>
  </HeadingPairs>
  <TitlesOfParts>
    <vt:vector size="27" baseType="lpstr">
      <vt:lpstr>Calendario</vt:lpstr>
      <vt:lpstr>Calendario!Área_de_impresión</vt:lpstr>
      <vt:lpstr>Calendario10Año</vt:lpstr>
      <vt:lpstr>Calendario10Mes</vt:lpstr>
      <vt:lpstr>Calendario11Año</vt:lpstr>
      <vt:lpstr>Calendario11Mes</vt:lpstr>
      <vt:lpstr>Calendario12Año</vt:lpstr>
      <vt:lpstr>Calendario12Mes</vt:lpstr>
      <vt:lpstr>Calendario1Año</vt:lpstr>
      <vt:lpstr>Calendario1Mes</vt:lpstr>
      <vt:lpstr>Calendario2Año</vt:lpstr>
      <vt:lpstr>Calendario2Mes</vt:lpstr>
      <vt:lpstr>Calendario3Año</vt:lpstr>
      <vt:lpstr>Calendario3Mes</vt:lpstr>
      <vt:lpstr>Calendario4Año</vt:lpstr>
      <vt:lpstr>Calendario4Mes</vt:lpstr>
      <vt:lpstr>Calendario5Año</vt:lpstr>
      <vt:lpstr>Calendario5Mes</vt:lpstr>
      <vt:lpstr>Calendario6Año</vt:lpstr>
      <vt:lpstr>Calendario6Mes</vt:lpstr>
      <vt:lpstr>Calendario7Año</vt:lpstr>
      <vt:lpstr>Calendario7Mes</vt:lpstr>
      <vt:lpstr>Calendario8Año</vt:lpstr>
      <vt:lpstr>Calendario8Mes</vt:lpstr>
      <vt:lpstr>Calendario9Año</vt:lpstr>
      <vt:lpstr>Calendario9Mes</vt:lpstr>
      <vt:lpstr>InicioDeSemana</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lastModifiedBy>Usuario</cp:lastModifiedBy>
  <dcterms:created xsi:type="dcterms:W3CDTF">2016-07-26T15:53:57Z</dcterms:created>
  <dcterms:modified xsi:type="dcterms:W3CDTF">2025-03-17T09:55:02Z</dcterms:modified>
</cp:coreProperties>
</file>